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C:\Users\Preecha\Downloads\"/>
    </mc:Choice>
  </mc:AlternateContent>
  <xr:revisionPtr revIDLastSave="0" documentId="13_ncr:1_{A366EEFD-E483-4D5A-8107-1D19D857E605}" xr6:coauthVersionLast="47" xr6:coauthVersionMax="47" xr10:uidLastSave="{00000000-0000-0000-0000-000000000000}"/>
  <workbookProtection workbookAlgorithmName="SHA-512" workbookHashValue="ZEUPCUJyywU70YVDmYK4CemoQrzna8aPCrvQQJgNT6xGNPzA2+F9Pshkvp4kn9aycfYUWAhy62vvHe7FqeO41g==" workbookSaltValue="f8MTfZYuWK81+KIu4j5Jow==" workbookSpinCount="100000" lockStructure="1"/>
  <bookViews>
    <workbookView xWindow="-120" yWindow="-120" windowWidth="20730" windowHeight="11040" activeTab="7" xr2:uid="{00000000-000D-0000-FFFF-FFFF00000000}"/>
  </bookViews>
  <sheets>
    <sheet name="ปก" sheetId="1" r:id="rId1"/>
    <sheet name="1-4" sheetId="41" r:id="rId2"/>
    <sheet name="5-8" sheetId="32" r:id="rId3"/>
    <sheet name="9-12" sheetId="33" r:id="rId4"/>
    <sheet name="13-16" sheetId="34" r:id="rId5"/>
    <sheet name="17-20" sheetId="35" r:id="rId6"/>
    <sheet name="สรุปบันทึกเวลาเรียนรายวิชา" sheetId="37" r:id="rId7"/>
    <sheet name="KPA" sheetId="42" r:id="rId8"/>
    <sheet name="ประเมินคุณลักษณะอันพึงประสงค์" sheetId="23" r:id="rId9"/>
    <sheet name="รายวิชา" sheetId="22" r:id="rId10"/>
    <sheet name="setting" sheetId="43" r:id="rId11"/>
  </sheets>
  <definedNames>
    <definedName name="_xlnm.Print_Area" localSheetId="4">'13-16'!$A$1:$AU$51</definedName>
    <definedName name="_xlnm.Print_Area" localSheetId="5">'17-20'!$A$1:$AU$51</definedName>
    <definedName name="_xlnm.Print_Area" localSheetId="3">'9-12'!$A$1:$AU$51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8" i="42" l="1"/>
  <c r="P9" i="42"/>
  <c r="P10" i="42"/>
  <c r="P11" i="42"/>
  <c r="P12" i="42"/>
  <c r="P13" i="42"/>
  <c r="P14" i="42"/>
  <c r="P15" i="42"/>
  <c r="Q15" i="42" s="1"/>
  <c r="P16" i="42"/>
  <c r="Q16" i="42" s="1"/>
  <c r="P17" i="42"/>
  <c r="Q17" i="42" s="1"/>
  <c r="P18" i="42"/>
  <c r="Q18" i="42" s="1"/>
  <c r="P19" i="42"/>
  <c r="Q19" i="42" s="1"/>
  <c r="P20" i="42"/>
  <c r="Q20" i="42" s="1"/>
  <c r="P21" i="42"/>
  <c r="Q21" i="42" s="1"/>
  <c r="P22" i="42"/>
  <c r="Q22" i="42" s="1"/>
  <c r="P23" i="42"/>
  <c r="Q23" i="42" s="1"/>
  <c r="P24" i="42"/>
  <c r="Q24" i="42" s="1"/>
  <c r="P25" i="42"/>
  <c r="Q25" i="42" s="1"/>
  <c r="P26" i="42"/>
  <c r="Q26" i="42" s="1"/>
  <c r="P27" i="42"/>
  <c r="Q27" i="42" s="1"/>
  <c r="P28" i="42"/>
  <c r="Q28" i="42" s="1"/>
  <c r="P29" i="42"/>
  <c r="Q29" i="42" s="1"/>
  <c r="P30" i="42"/>
  <c r="Q30" i="42" s="1"/>
  <c r="P31" i="42"/>
  <c r="Q31" i="42" s="1"/>
  <c r="P32" i="42"/>
  <c r="Q32" i="42" s="1"/>
  <c r="P33" i="42"/>
  <c r="Q33" i="42" s="1"/>
  <c r="P34" i="42"/>
  <c r="Q34" i="42" s="1"/>
  <c r="P35" i="42"/>
  <c r="Q35" i="42" s="1"/>
  <c r="P36" i="42"/>
  <c r="Q36" i="42" s="1"/>
  <c r="P37" i="42"/>
  <c r="Q37" i="42" s="1"/>
  <c r="P38" i="42"/>
  <c r="Q38" i="42" s="1"/>
  <c r="P39" i="42"/>
  <c r="Q39" i="42" s="1"/>
  <c r="P40" i="42"/>
  <c r="Q40" i="42" s="1"/>
  <c r="P41" i="42"/>
  <c r="Q41" i="42" s="1"/>
  <c r="P42" i="42"/>
  <c r="Q42" i="42" s="1"/>
  <c r="P43" i="42"/>
  <c r="Q43" i="42" s="1"/>
  <c r="P44" i="42"/>
  <c r="Q44" i="42" s="1"/>
  <c r="P45" i="42"/>
  <c r="Q45" i="42" s="1"/>
  <c r="P46" i="42"/>
  <c r="Q46" i="42" s="1"/>
  <c r="P47" i="42"/>
  <c r="Q47" i="42" s="1"/>
  <c r="P48" i="42"/>
  <c r="Q48" i="42" s="1"/>
  <c r="P49" i="42"/>
  <c r="Q49" i="42" s="1"/>
  <c r="P50" i="42"/>
  <c r="Q50" i="42" s="1"/>
  <c r="P51" i="42"/>
  <c r="Q51" i="42" s="1"/>
  <c r="P7" i="42"/>
  <c r="AS4" i="35"/>
  <c r="AS4" i="34"/>
  <c r="AS4" i="33"/>
  <c r="AS4" i="32"/>
  <c r="AS4" i="41"/>
  <c r="E5" i="43"/>
  <c r="S9" i="23"/>
  <c r="T9" i="23" s="1" a="1"/>
  <c r="U9" i="23" s="1"/>
  <c r="S10" i="23"/>
  <c r="T10" i="23" s="1" a="1"/>
  <c r="U10" i="23" s="1"/>
  <c r="S11" i="23"/>
  <c r="T11" i="23" s="1" a="1"/>
  <c r="U11" i="23" s="1"/>
  <c r="S12" i="23"/>
  <c r="T12" i="23" s="1" a="1"/>
  <c r="U12" i="23" s="1"/>
  <c r="S13" i="23"/>
  <c r="T13" i="23" s="1" a="1"/>
  <c r="U13" i="23" s="1"/>
  <c r="S14" i="23"/>
  <c r="T14" i="23" s="1" a="1"/>
  <c r="U14" i="23" s="1"/>
  <c r="S15" i="23"/>
  <c r="T15" i="23" s="1" a="1"/>
  <c r="U15" i="23" s="1"/>
  <c r="S16" i="23"/>
  <c r="T16" i="23" a="1"/>
  <c r="U16" i="23" s="1"/>
  <c r="S17" i="23"/>
  <c r="T17" i="23" s="1" a="1"/>
  <c r="U17" i="23" s="1"/>
  <c r="S18" i="23"/>
  <c r="T18" i="23" a="1"/>
  <c r="U18" i="23" s="1"/>
  <c r="S19" i="23"/>
  <c r="T19" i="23" s="1" a="1"/>
  <c r="U19" i="23" s="1"/>
  <c r="S20" i="23"/>
  <c r="T20" i="23" s="1" a="1"/>
  <c r="U20" i="23" s="1"/>
  <c r="S21" i="23"/>
  <c r="T21" i="23" s="1" a="1"/>
  <c r="U21" i="23" s="1"/>
  <c r="S22" i="23"/>
  <c r="T22" i="23" s="1" a="1"/>
  <c r="U22" i="23" s="1"/>
  <c r="S23" i="23"/>
  <c r="T23" i="23" s="1" a="1"/>
  <c r="U23" i="23" s="1"/>
  <c r="S24" i="23"/>
  <c r="T24" i="23" a="1"/>
  <c r="U24" i="23" s="1"/>
  <c r="S25" i="23"/>
  <c r="T25" i="23" s="1" a="1"/>
  <c r="U25" i="23" s="1"/>
  <c r="S26" i="23"/>
  <c r="T26" i="23" a="1"/>
  <c r="U26" i="23" s="1"/>
  <c r="S27" i="23"/>
  <c r="T27" i="23" a="1"/>
  <c r="U27" i="23" s="1"/>
  <c r="S28" i="23"/>
  <c r="T28" i="23" s="1" a="1"/>
  <c r="U28" i="23" s="1"/>
  <c r="S29" i="23"/>
  <c r="T29" i="23" s="1" a="1"/>
  <c r="U29" i="23" s="1"/>
  <c r="S30" i="23"/>
  <c r="T30" i="23" s="1" a="1"/>
  <c r="U30" i="23" s="1"/>
  <c r="S31" i="23"/>
  <c r="T31" i="23" s="1" a="1"/>
  <c r="U31" i="23" s="1"/>
  <c r="S32" i="23"/>
  <c r="T32" i="23" s="1" a="1"/>
  <c r="U32" i="23" s="1"/>
  <c r="S33" i="23"/>
  <c r="T33" i="23" s="1" a="1"/>
  <c r="U33" i="23" s="1"/>
  <c r="S34" i="23"/>
  <c r="T34" i="23" s="1" a="1"/>
  <c r="U34" i="23" s="1"/>
  <c r="S35" i="23"/>
  <c r="T35" i="23" a="1"/>
  <c r="U35" i="23" s="1"/>
  <c r="S36" i="23"/>
  <c r="T36" i="23" s="1" a="1"/>
  <c r="U36" i="23" s="1"/>
  <c r="S37" i="23"/>
  <c r="T37" i="23" s="1" a="1"/>
  <c r="U37" i="23" s="1"/>
  <c r="S38" i="23"/>
  <c r="T38" i="23" s="1" a="1"/>
  <c r="U38" i="23" s="1"/>
  <c r="S39" i="23"/>
  <c r="T39" i="23" s="1" a="1"/>
  <c r="U39" i="23" s="1"/>
  <c r="S40" i="23"/>
  <c r="T40" i="23" s="1" a="1"/>
  <c r="U40" i="23" s="1"/>
  <c r="S41" i="23"/>
  <c r="T41" i="23" s="1" a="1"/>
  <c r="U41" i="23" s="1"/>
  <c r="S42" i="23"/>
  <c r="T42" i="23" s="1" a="1"/>
  <c r="U42" i="23" s="1"/>
  <c r="S43" i="23"/>
  <c r="T43" i="23" s="1" a="1"/>
  <c r="U43" i="23" s="1"/>
  <c r="S44" i="23"/>
  <c r="T44" i="23" s="1" a="1"/>
  <c r="U44" i="23" s="1"/>
  <c r="S45" i="23"/>
  <c r="T45" i="23" s="1" a="1"/>
  <c r="U45" i="23" s="1"/>
  <c r="S46" i="23"/>
  <c r="T46" i="23" s="1" a="1"/>
  <c r="U46" i="23" s="1"/>
  <c r="S47" i="23"/>
  <c r="T47" i="23" s="1" a="1"/>
  <c r="U47" i="23" s="1"/>
  <c r="S48" i="23"/>
  <c r="T48" i="23" s="1" a="1"/>
  <c r="U48" i="23" s="1"/>
  <c r="S49" i="23"/>
  <c r="T49" i="23" s="1" a="1"/>
  <c r="U49" i="23" s="1"/>
  <c r="S50" i="23"/>
  <c r="T50" i="23" s="1" a="1"/>
  <c r="U50" i="23" s="1"/>
  <c r="S51" i="23"/>
  <c r="T51" i="23" s="1" a="1"/>
  <c r="U51" i="23" s="1"/>
  <c r="K9" i="23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8" i="23"/>
  <c r="K7" i="23"/>
  <c r="M7" i="23" s="1"/>
  <c r="M9" i="23" l="1"/>
  <c r="L9" i="23" a="1"/>
  <c r="M10" i="23"/>
  <c r="L10" i="23" a="1"/>
  <c r="M11" i="23"/>
  <c r="L11" i="23" a="1"/>
  <c r="M12" i="23"/>
  <c r="L12" i="23" a="1"/>
  <c r="M13" i="23"/>
  <c r="L13" i="23" a="1"/>
  <c r="M14" i="23"/>
  <c r="L14" i="23" a="1"/>
  <c r="M15" i="23"/>
  <c r="L15" i="23" a="1"/>
  <c r="M16" i="23"/>
  <c r="L16" i="23" a="1"/>
  <c r="M17" i="23"/>
  <c r="L17" i="23" a="1"/>
  <c r="M18" i="23"/>
  <c r="L18" i="23" a="1"/>
  <c r="L19" i="23" a="1"/>
  <c r="M19" i="23"/>
  <c r="L20" i="23" a="1"/>
  <c r="M20" i="23"/>
  <c r="L21" i="23" a="1"/>
  <c r="M21" i="23"/>
  <c r="L22" i="23" a="1"/>
  <c r="M22" i="23"/>
  <c r="L23" i="23" a="1"/>
  <c r="M23" i="23"/>
  <c r="L24" i="23" a="1"/>
  <c r="M24" i="23"/>
  <c r="L25" i="23" a="1"/>
  <c r="M25" i="23"/>
  <c r="M26" i="23"/>
  <c r="L26" i="23" a="1"/>
  <c r="L27" i="23" a="1"/>
  <c r="M27" i="23"/>
  <c r="L28" i="23" a="1"/>
  <c r="M28" i="23"/>
  <c r="L29" i="23" a="1"/>
  <c r="M29" i="23"/>
  <c r="L30" i="23" a="1"/>
  <c r="M30" i="23"/>
  <c r="M31" i="23"/>
  <c r="L31" i="23" a="1"/>
  <c r="M32" i="23"/>
  <c r="L32" i="23" a="1"/>
  <c r="M33" i="23"/>
  <c r="L33" i="23" a="1"/>
  <c r="M34" i="23"/>
  <c r="L34" i="23" a="1"/>
  <c r="M35" i="23"/>
  <c r="L35" i="23" a="1"/>
  <c r="M36" i="23"/>
  <c r="L36" i="23" a="1"/>
  <c r="M37" i="23"/>
  <c r="L37" i="23" a="1"/>
  <c r="M38" i="23"/>
  <c r="L38" i="23" a="1"/>
  <c r="M39" i="23"/>
  <c r="L39" i="23" a="1"/>
  <c r="M40" i="23"/>
  <c r="L40" i="23" a="1"/>
  <c r="L41" i="23" a="1"/>
  <c r="M41" i="23"/>
  <c r="M42" i="23"/>
  <c r="L42" i="23" a="1"/>
  <c r="M43" i="23"/>
  <c r="L43" i="23" a="1"/>
  <c r="M44" i="23"/>
  <c r="L44" i="23" a="1"/>
  <c r="M45" i="23"/>
  <c r="L45" i="23" a="1"/>
  <c r="M46" i="23"/>
  <c r="L46" i="23" a="1"/>
  <c r="M47" i="23"/>
  <c r="L47" i="23" a="1"/>
  <c r="M48" i="23"/>
  <c r="L48" i="23" a="1"/>
  <c r="M49" i="23"/>
  <c r="L49" i="23" a="1"/>
  <c r="M50" i="23"/>
  <c r="L50" i="23" a="1"/>
  <c r="M51" i="23"/>
  <c r="L51" i="23" a="1"/>
  <c r="M8" i="23"/>
  <c r="L8" i="23" a="1"/>
  <c r="L7" i="23" a="1"/>
  <c r="Q8" i="42"/>
  <c r="Q9" i="42"/>
  <c r="Q10" i="42"/>
  <c r="Q11" i="42"/>
  <c r="Q12" i="42"/>
  <c r="Q13" i="42"/>
  <c r="Q14" i="42"/>
  <c r="M5" i="23"/>
  <c r="M6" i="23"/>
  <c r="AS8" i="32"/>
  <c r="AT8" i="32"/>
  <c r="AU8" i="32"/>
  <c r="AS9" i="32"/>
  <c r="AT9" i="32"/>
  <c r="AU9" i="32"/>
  <c r="AS10" i="32"/>
  <c r="AT10" i="32"/>
  <c r="AU10" i="32"/>
  <c r="AS11" i="32"/>
  <c r="AT11" i="32"/>
  <c r="AU11" i="32"/>
  <c r="AS12" i="32"/>
  <c r="AT12" i="32"/>
  <c r="AU12" i="32"/>
  <c r="AS13" i="32"/>
  <c r="AT13" i="32"/>
  <c r="AU13" i="32"/>
  <c r="AS14" i="32"/>
  <c r="AT14" i="32"/>
  <c r="AU14" i="32"/>
  <c r="AS15" i="32"/>
  <c r="AT15" i="32"/>
  <c r="AU15" i="32"/>
  <c r="AS16" i="32"/>
  <c r="AT16" i="32"/>
  <c r="AU16" i="32"/>
  <c r="AS17" i="32"/>
  <c r="AT17" i="32"/>
  <c r="AU17" i="32"/>
  <c r="AS18" i="32"/>
  <c r="AT18" i="32"/>
  <c r="AU18" i="32"/>
  <c r="AS19" i="32"/>
  <c r="AT19" i="32"/>
  <c r="AU19" i="32"/>
  <c r="AS20" i="32"/>
  <c r="AT20" i="32"/>
  <c r="AU20" i="32"/>
  <c r="AS21" i="32"/>
  <c r="AT21" i="32"/>
  <c r="AU21" i="32"/>
  <c r="AS22" i="32"/>
  <c r="AT22" i="32"/>
  <c r="AU22" i="32"/>
  <c r="AS23" i="32"/>
  <c r="AT23" i="32"/>
  <c r="AU23" i="32"/>
  <c r="AS24" i="32"/>
  <c r="AT24" i="32"/>
  <c r="AU24" i="32"/>
  <c r="AS25" i="32"/>
  <c r="AT25" i="32"/>
  <c r="AU25" i="32"/>
  <c r="AS26" i="32"/>
  <c r="AT26" i="32"/>
  <c r="AU26" i="32"/>
  <c r="AS27" i="32"/>
  <c r="AT27" i="32"/>
  <c r="AU27" i="32"/>
  <c r="AS28" i="32"/>
  <c r="AT28" i="32"/>
  <c r="AU28" i="32"/>
  <c r="AS29" i="32"/>
  <c r="AT29" i="32"/>
  <c r="AU29" i="32"/>
  <c r="AS30" i="32"/>
  <c r="AT30" i="32"/>
  <c r="AU30" i="32"/>
  <c r="AS31" i="32"/>
  <c r="AT31" i="32"/>
  <c r="AU31" i="32"/>
  <c r="AS32" i="32"/>
  <c r="AT32" i="32"/>
  <c r="AU32" i="32"/>
  <c r="AS33" i="32"/>
  <c r="AT33" i="32"/>
  <c r="AU33" i="32"/>
  <c r="AS34" i="32"/>
  <c r="AT34" i="32"/>
  <c r="AU34" i="32"/>
  <c r="AS35" i="32"/>
  <c r="AT35" i="32"/>
  <c r="AU35" i="32"/>
  <c r="AS36" i="32"/>
  <c r="AT36" i="32"/>
  <c r="AU36" i="32"/>
  <c r="AS37" i="32"/>
  <c r="AT37" i="32"/>
  <c r="AU37" i="32"/>
  <c r="AS38" i="32"/>
  <c r="AT38" i="32"/>
  <c r="AU38" i="32"/>
  <c r="AS39" i="32"/>
  <c r="AT39" i="32"/>
  <c r="AU39" i="32"/>
  <c r="AS40" i="32"/>
  <c r="AT40" i="32"/>
  <c r="AU40" i="32"/>
  <c r="AS41" i="32"/>
  <c r="AT41" i="32"/>
  <c r="AU41" i="32"/>
  <c r="AS42" i="32"/>
  <c r="AT42" i="32"/>
  <c r="AU42" i="32"/>
  <c r="AS43" i="32"/>
  <c r="AT43" i="32"/>
  <c r="AU43" i="32"/>
  <c r="AS44" i="32"/>
  <c r="AT44" i="32"/>
  <c r="AU44" i="32"/>
  <c r="AS45" i="32"/>
  <c r="AT45" i="32"/>
  <c r="AU45" i="32"/>
  <c r="AS46" i="32"/>
  <c r="AT46" i="32"/>
  <c r="AU46" i="32"/>
  <c r="AS47" i="32"/>
  <c r="AT47" i="32"/>
  <c r="AU47" i="32"/>
  <c r="AS48" i="32"/>
  <c r="AT48" i="32"/>
  <c r="AU48" i="32"/>
  <c r="AS49" i="32"/>
  <c r="AT49" i="32"/>
  <c r="AU49" i="32"/>
  <c r="AS50" i="32"/>
  <c r="AT50" i="32"/>
  <c r="AU50" i="32"/>
  <c r="AS51" i="32"/>
  <c r="AT51" i="32"/>
  <c r="AU51" i="32"/>
  <c r="AS8" i="33"/>
  <c r="AT8" i="33"/>
  <c r="AU8" i="33"/>
  <c r="AS9" i="33"/>
  <c r="AT9" i="33"/>
  <c r="AU9" i="33"/>
  <c r="AS10" i="33"/>
  <c r="AT10" i="33"/>
  <c r="AU10" i="33"/>
  <c r="AS11" i="33"/>
  <c r="AT11" i="33"/>
  <c r="AU11" i="33"/>
  <c r="AS12" i="33"/>
  <c r="AT12" i="33"/>
  <c r="AU12" i="33"/>
  <c r="AS13" i="33"/>
  <c r="AT13" i="33"/>
  <c r="AU13" i="33"/>
  <c r="AS14" i="33"/>
  <c r="AT14" i="33"/>
  <c r="AU14" i="33"/>
  <c r="AS15" i="33"/>
  <c r="AT15" i="33"/>
  <c r="AU15" i="33"/>
  <c r="AS16" i="33"/>
  <c r="AT16" i="33"/>
  <c r="AU16" i="33"/>
  <c r="AS17" i="33"/>
  <c r="AT17" i="33"/>
  <c r="AU17" i="33"/>
  <c r="AS18" i="33"/>
  <c r="AT18" i="33"/>
  <c r="AU18" i="33"/>
  <c r="AS19" i="33"/>
  <c r="AT19" i="33"/>
  <c r="AU19" i="33"/>
  <c r="AS20" i="33"/>
  <c r="AT20" i="33"/>
  <c r="AU20" i="33"/>
  <c r="AS21" i="33"/>
  <c r="AT21" i="33"/>
  <c r="AU21" i="33"/>
  <c r="AS22" i="33"/>
  <c r="AT22" i="33"/>
  <c r="AU22" i="33"/>
  <c r="AS23" i="33"/>
  <c r="AT23" i="33"/>
  <c r="AU23" i="33"/>
  <c r="AS24" i="33"/>
  <c r="AT24" i="33"/>
  <c r="AU24" i="33"/>
  <c r="AS25" i="33"/>
  <c r="AT25" i="33"/>
  <c r="AU25" i="33"/>
  <c r="AS26" i="33"/>
  <c r="AT26" i="33"/>
  <c r="AU26" i="33"/>
  <c r="AS27" i="33"/>
  <c r="AT27" i="33"/>
  <c r="AU27" i="33"/>
  <c r="AS28" i="33"/>
  <c r="AT28" i="33"/>
  <c r="AU28" i="33"/>
  <c r="AS29" i="33"/>
  <c r="AT29" i="33"/>
  <c r="AU29" i="33"/>
  <c r="AS30" i="33"/>
  <c r="AT30" i="33"/>
  <c r="AU30" i="33"/>
  <c r="AS31" i="33"/>
  <c r="AT31" i="33"/>
  <c r="AU31" i="33"/>
  <c r="AS32" i="33"/>
  <c r="AT32" i="33"/>
  <c r="AU32" i="33"/>
  <c r="AS33" i="33"/>
  <c r="AT33" i="33"/>
  <c r="AU33" i="33"/>
  <c r="AS34" i="33"/>
  <c r="AT34" i="33"/>
  <c r="AU34" i="33"/>
  <c r="AS35" i="33"/>
  <c r="AT35" i="33"/>
  <c r="AU35" i="33"/>
  <c r="AS36" i="33"/>
  <c r="AT36" i="33"/>
  <c r="AU36" i="33"/>
  <c r="AS37" i="33"/>
  <c r="AT37" i="33"/>
  <c r="AU37" i="33"/>
  <c r="AS38" i="33"/>
  <c r="AT38" i="33"/>
  <c r="AU38" i="33"/>
  <c r="AS39" i="33"/>
  <c r="AT39" i="33"/>
  <c r="AU39" i="33"/>
  <c r="AS40" i="33"/>
  <c r="AT40" i="33"/>
  <c r="AU40" i="33"/>
  <c r="AS41" i="33"/>
  <c r="AT41" i="33"/>
  <c r="AU41" i="33"/>
  <c r="AS42" i="33"/>
  <c r="AT42" i="33"/>
  <c r="AU42" i="33"/>
  <c r="AS43" i="33"/>
  <c r="AT43" i="33"/>
  <c r="AU43" i="33"/>
  <c r="AS44" i="33"/>
  <c r="AT44" i="33"/>
  <c r="AU44" i="33"/>
  <c r="AS45" i="33"/>
  <c r="AT45" i="33"/>
  <c r="AU45" i="33"/>
  <c r="AS46" i="33"/>
  <c r="AT46" i="33"/>
  <c r="AU46" i="33"/>
  <c r="AS47" i="33"/>
  <c r="AT47" i="33"/>
  <c r="AU47" i="33"/>
  <c r="AS48" i="33"/>
  <c r="AT48" i="33"/>
  <c r="AU48" i="33"/>
  <c r="AS49" i="33"/>
  <c r="AT49" i="33"/>
  <c r="AU49" i="33"/>
  <c r="AS50" i="33"/>
  <c r="AT50" i="33"/>
  <c r="AU50" i="33"/>
  <c r="AS51" i="33"/>
  <c r="AT51" i="33"/>
  <c r="AU51" i="33"/>
  <c r="AS8" i="34"/>
  <c r="AT8" i="34"/>
  <c r="AU8" i="34"/>
  <c r="AS9" i="34"/>
  <c r="AT9" i="34"/>
  <c r="AU9" i="34"/>
  <c r="AS10" i="34"/>
  <c r="AT10" i="34"/>
  <c r="AU10" i="34"/>
  <c r="AS11" i="34"/>
  <c r="AT11" i="34"/>
  <c r="AU11" i="34"/>
  <c r="AS12" i="34"/>
  <c r="AT12" i="34"/>
  <c r="AU12" i="34"/>
  <c r="AS13" i="34"/>
  <c r="AT13" i="34"/>
  <c r="AU13" i="34"/>
  <c r="AS14" i="34"/>
  <c r="AT14" i="34"/>
  <c r="AU14" i="34"/>
  <c r="AS15" i="34"/>
  <c r="AT15" i="34"/>
  <c r="AU15" i="34"/>
  <c r="AS16" i="34"/>
  <c r="AT16" i="34"/>
  <c r="AU16" i="34"/>
  <c r="AS17" i="34"/>
  <c r="AT17" i="34"/>
  <c r="AU17" i="34"/>
  <c r="AS18" i="34"/>
  <c r="AT18" i="34"/>
  <c r="AU18" i="34"/>
  <c r="AS19" i="34"/>
  <c r="AT19" i="34"/>
  <c r="AU19" i="34"/>
  <c r="AS20" i="34"/>
  <c r="AT20" i="34"/>
  <c r="AU20" i="34"/>
  <c r="AS21" i="34"/>
  <c r="AT21" i="34"/>
  <c r="AU21" i="34"/>
  <c r="AS22" i="34"/>
  <c r="AT22" i="34"/>
  <c r="AU22" i="34"/>
  <c r="AS23" i="34"/>
  <c r="AT23" i="34"/>
  <c r="AU23" i="34"/>
  <c r="AS24" i="34"/>
  <c r="AT24" i="34"/>
  <c r="AU24" i="34"/>
  <c r="AS25" i="34"/>
  <c r="AT25" i="34"/>
  <c r="AU25" i="34"/>
  <c r="AS26" i="34"/>
  <c r="AT26" i="34"/>
  <c r="AU26" i="34"/>
  <c r="AS27" i="34"/>
  <c r="AT27" i="34"/>
  <c r="AU27" i="34"/>
  <c r="AS28" i="34"/>
  <c r="AT28" i="34"/>
  <c r="AU28" i="34"/>
  <c r="AS29" i="34"/>
  <c r="AT29" i="34"/>
  <c r="AU29" i="34"/>
  <c r="AS30" i="34"/>
  <c r="AT30" i="34"/>
  <c r="AU30" i="34"/>
  <c r="AS31" i="34"/>
  <c r="AT31" i="34"/>
  <c r="AU31" i="34"/>
  <c r="AS32" i="34"/>
  <c r="AT32" i="34"/>
  <c r="AU32" i="34"/>
  <c r="AS33" i="34"/>
  <c r="AT33" i="34"/>
  <c r="AU33" i="34"/>
  <c r="AS34" i="34"/>
  <c r="AT34" i="34"/>
  <c r="AU34" i="34"/>
  <c r="AS35" i="34"/>
  <c r="AT35" i="34"/>
  <c r="AU35" i="34"/>
  <c r="AS36" i="34"/>
  <c r="AT36" i="34"/>
  <c r="AU36" i="34"/>
  <c r="AS37" i="34"/>
  <c r="AT37" i="34"/>
  <c r="AU37" i="34"/>
  <c r="AS38" i="34"/>
  <c r="AT38" i="34"/>
  <c r="AU38" i="34"/>
  <c r="AS39" i="34"/>
  <c r="AT39" i="34"/>
  <c r="AU39" i="34"/>
  <c r="AS40" i="34"/>
  <c r="AT40" i="34"/>
  <c r="AU40" i="34"/>
  <c r="AS41" i="34"/>
  <c r="AT41" i="34"/>
  <c r="AU41" i="34"/>
  <c r="AS42" i="34"/>
  <c r="AT42" i="34"/>
  <c r="AU42" i="34"/>
  <c r="AS43" i="34"/>
  <c r="AT43" i="34"/>
  <c r="AU43" i="34"/>
  <c r="AS44" i="34"/>
  <c r="AT44" i="34"/>
  <c r="AU44" i="34"/>
  <c r="AS45" i="34"/>
  <c r="AT45" i="34"/>
  <c r="AU45" i="34"/>
  <c r="AS46" i="34"/>
  <c r="AT46" i="34"/>
  <c r="AU46" i="34"/>
  <c r="AS47" i="34"/>
  <c r="AT47" i="34"/>
  <c r="AU47" i="34"/>
  <c r="AS48" i="34"/>
  <c r="AT48" i="34"/>
  <c r="AU48" i="34"/>
  <c r="AS49" i="34"/>
  <c r="AT49" i="34"/>
  <c r="AU49" i="34"/>
  <c r="AS50" i="34"/>
  <c r="AT50" i="34"/>
  <c r="AU50" i="34"/>
  <c r="AS51" i="34"/>
  <c r="AT51" i="34"/>
  <c r="AU51" i="34"/>
  <c r="AS8" i="35"/>
  <c r="AT8" i="35"/>
  <c r="AU8" i="35"/>
  <c r="AS9" i="35"/>
  <c r="AT9" i="35"/>
  <c r="AU9" i="35"/>
  <c r="AS10" i="35"/>
  <c r="AT10" i="35"/>
  <c r="AU10" i="35"/>
  <c r="AS11" i="35"/>
  <c r="AT11" i="35"/>
  <c r="AU11" i="35"/>
  <c r="AS12" i="35"/>
  <c r="AT12" i="35"/>
  <c r="AU12" i="35"/>
  <c r="AS13" i="35"/>
  <c r="AT13" i="35"/>
  <c r="AU13" i="35"/>
  <c r="AS14" i="35"/>
  <c r="AT14" i="35"/>
  <c r="AU14" i="35"/>
  <c r="AS15" i="35"/>
  <c r="AT15" i="35"/>
  <c r="AU15" i="35"/>
  <c r="AS16" i="35"/>
  <c r="AT16" i="35"/>
  <c r="AU16" i="35"/>
  <c r="AS17" i="35"/>
  <c r="AT17" i="35"/>
  <c r="AU17" i="35"/>
  <c r="AS18" i="35"/>
  <c r="AT18" i="35"/>
  <c r="AU18" i="35"/>
  <c r="AS19" i="35"/>
  <c r="AT19" i="35"/>
  <c r="AU19" i="35"/>
  <c r="AS20" i="35"/>
  <c r="AT20" i="35"/>
  <c r="AU20" i="35"/>
  <c r="AS21" i="35"/>
  <c r="AT21" i="35"/>
  <c r="AU21" i="35"/>
  <c r="AS22" i="35"/>
  <c r="AT22" i="35"/>
  <c r="AU22" i="35"/>
  <c r="AS23" i="35"/>
  <c r="AT23" i="35"/>
  <c r="AU23" i="35"/>
  <c r="AS24" i="35"/>
  <c r="AT24" i="35"/>
  <c r="AU24" i="35"/>
  <c r="AS25" i="35"/>
  <c r="AT25" i="35"/>
  <c r="AU25" i="35"/>
  <c r="AS26" i="35"/>
  <c r="AT26" i="35"/>
  <c r="AU26" i="35"/>
  <c r="AS27" i="35"/>
  <c r="AT27" i="35"/>
  <c r="AU27" i="35"/>
  <c r="AS28" i="35"/>
  <c r="AT28" i="35"/>
  <c r="AU28" i="35"/>
  <c r="AS29" i="35"/>
  <c r="AT29" i="35"/>
  <c r="AU29" i="35"/>
  <c r="AS30" i="35"/>
  <c r="AT30" i="35"/>
  <c r="AU30" i="35"/>
  <c r="AS31" i="35"/>
  <c r="AT31" i="35"/>
  <c r="AU31" i="35"/>
  <c r="AS32" i="35"/>
  <c r="AT32" i="35"/>
  <c r="AU32" i="35"/>
  <c r="AS33" i="35"/>
  <c r="AT33" i="35"/>
  <c r="AU33" i="35"/>
  <c r="AS34" i="35"/>
  <c r="AT34" i="35"/>
  <c r="AU34" i="35"/>
  <c r="AS35" i="35"/>
  <c r="AT35" i="35"/>
  <c r="AU35" i="35"/>
  <c r="AS36" i="35"/>
  <c r="AT36" i="35"/>
  <c r="AU36" i="35"/>
  <c r="AS37" i="35"/>
  <c r="AT37" i="35"/>
  <c r="AU37" i="35"/>
  <c r="AS38" i="35"/>
  <c r="AT38" i="35"/>
  <c r="AU38" i="35"/>
  <c r="AS39" i="35"/>
  <c r="AT39" i="35"/>
  <c r="AU39" i="35"/>
  <c r="AS40" i="35"/>
  <c r="AT40" i="35"/>
  <c r="AU40" i="35"/>
  <c r="AS41" i="35"/>
  <c r="AT41" i="35"/>
  <c r="AU41" i="35"/>
  <c r="AS42" i="35"/>
  <c r="AT42" i="35"/>
  <c r="AU42" i="35"/>
  <c r="AS43" i="35"/>
  <c r="AT43" i="35"/>
  <c r="AU43" i="35"/>
  <c r="AS44" i="35"/>
  <c r="AT44" i="35"/>
  <c r="AU44" i="35"/>
  <c r="AS45" i="35"/>
  <c r="AT45" i="35"/>
  <c r="AU45" i="35"/>
  <c r="AS46" i="35"/>
  <c r="AT46" i="35"/>
  <c r="AU46" i="35"/>
  <c r="AS47" i="35"/>
  <c r="AT47" i="35"/>
  <c r="AU47" i="35"/>
  <c r="AS48" i="35"/>
  <c r="AT48" i="35"/>
  <c r="AU48" i="35"/>
  <c r="AS49" i="35"/>
  <c r="AT49" i="35"/>
  <c r="AU49" i="35"/>
  <c r="AS50" i="35"/>
  <c r="AT50" i="35"/>
  <c r="AU50" i="35"/>
  <c r="AS51" i="35"/>
  <c r="AT51" i="35"/>
  <c r="AU51" i="35"/>
  <c r="AS8" i="41"/>
  <c r="AT8" i="41"/>
  <c r="AU8" i="41"/>
  <c r="AS9" i="41"/>
  <c r="AT9" i="41"/>
  <c r="AU9" i="41"/>
  <c r="AS10" i="41"/>
  <c r="AT10" i="41"/>
  <c r="AU10" i="41"/>
  <c r="AS11" i="41"/>
  <c r="AT11" i="41"/>
  <c r="AU11" i="41"/>
  <c r="AS12" i="41"/>
  <c r="AT12" i="41"/>
  <c r="AU12" i="41"/>
  <c r="AS13" i="41"/>
  <c r="AT13" i="41"/>
  <c r="AU13" i="41"/>
  <c r="AS14" i="41"/>
  <c r="AT14" i="41"/>
  <c r="AU14" i="41"/>
  <c r="AS15" i="41"/>
  <c r="AT15" i="41"/>
  <c r="AU15" i="41"/>
  <c r="AS16" i="41"/>
  <c r="AT16" i="41"/>
  <c r="AU16" i="41"/>
  <c r="AS17" i="41"/>
  <c r="AT17" i="41"/>
  <c r="AU17" i="41"/>
  <c r="AS18" i="41"/>
  <c r="AT18" i="41"/>
  <c r="AU18" i="41"/>
  <c r="AS19" i="41"/>
  <c r="AT19" i="41"/>
  <c r="AU19" i="41"/>
  <c r="AS20" i="41"/>
  <c r="AT20" i="41"/>
  <c r="AU20" i="41"/>
  <c r="AS21" i="41"/>
  <c r="AT21" i="41"/>
  <c r="AU21" i="41"/>
  <c r="AS22" i="41"/>
  <c r="AT22" i="41"/>
  <c r="AU22" i="41"/>
  <c r="AS23" i="41"/>
  <c r="AT23" i="41"/>
  <c r="AU23" i="41"/>
  <c r="AS24" i="41"/>
  <c r="AT24" i="41"/>
  <c r="AU24" i="41"/>
  <c r="AS25" i="41"/>
  <c r="AT25" i="41"/>
  <c r="AU25" i="41"/>
  <c r="AS26" i="41"/>
  <c r="AT26" i="41"/>
  <c r="AU26" i="41"/>
  <c r="AS27" i="41"/>
  <c r="AT27" i="41"/>
  <c r="AU27" i="41"/>
  <c r="AS28" i="41"/>
  <c r="AT28" i="41"/>
  <c r="AU28" i="41"/>
  <c r="AS29" i="41"/>
  <c r="AT29" i="41"/>
  <c r="AU29" i="41"/>
  <c r="AS30" i="41"/>
  <c r="AT30" i="41"/>
  <c r="AU30" i="41"/>
  <c r="AS31" i="41"/>
  <c r="AT31" i="41"/>
  <c r="AU31" i="41"/>
  <c r="AS32" i="41"/>
  <c r="AT32" i="41"/>
  <c r="AU32" i="41"/>
  <c r="AS33" i="41"/>
  <c r="AT33" i="41"/>
  <c r="AU33" i="41"/>
  <c r="AS34" i="41"/>
  <c r="AT34" i="41"/>
  <c r="AU34" i="41"/>
  <c r="AS35" i="41"/>
  <c r="AT35" i="41"/>
  <c r="AU35" i="41"/>
  <c r="AS36" i="41"/>
  <c r="AT36" i="41"/>
  <c r="AU36" i="41"/>
  <c r="AS37" i="41"/>
  <c r="AT37" i="41"/>
  <c r="AU37" i="41"/>
  <c r="AS38" i="41"/>
  <c r="AT38" i="41"/>
  <c r="AU38" i="41"/>
  <c r="AS39" i="41"/>
  <c r="AT39" i="41"/>
  <c r="AU39" i="41"/>
  <c r="AS40" i="41"/>
  <c r="AT40" i="41"/>
  <c r="AU40" i="41"/>
  <c r="AS41" i="41"/>
  <c r="AT41" i="41"/>
  <c r="AU41" i="41"/>
  <c r="AS42" i="41"/>
  <c r="AT42" i="41"/>
  <c r="AU42" i="41"/>
  <c r="AS43" i="41"/>
  <c r="AT43" i="41"/>
  <c r="AU43" i="41"/>
  <c r="AS44" i="41"/>
  <c r="AT44" i="41"/>
  <c r="AU44" i="41"/>
  <c r="AS45" i="41"/>
  <c r="AT45" i="41"/>
  <c r="AU45" i="41"/>
  <c r="AS46" i="41"/>
  <c r="AT46" i="41"/>
  <c r="AU46" i="41"/>
  <c r="AS47" i="41"/>
  <c r="AT47" i="41"/>
  <c r="AU47" i="41"/>
  <c r="AS48" i="41"/>
  <c r="AT48" i="41"/>
  <c r="AU48" i="41"/>
  <c r="AS49" i="41"/>
  <c r="AT49" i="41"/>
  <c r="AU49" i="41"/>
  <c r="AS50" i="41"/>
  <c r="AT50" i="41"/>
  <c r="AU50" i="41"/>
  <c r="AS51" i="41"/>
  <c r="AT51" i="41"/>
  <c r="AU51" i="41"/>
  <c r="AU7" i="32"/>
  <c r="AU7" i="33"/>
  <c r="AU7" i="34"/>
  <c r="AU7" i="35"/>
  <c r="AU7" i="41"/>
  <c r="AT7" i="32"/>
  <c r="AT7" i="33"/>
  <c r="AT7" i="34"/>
  <c r="AT7" i="35"/>
  <c r="AT7" i="41"/>
  <c r="AS7" i="32"/>
  <c r="AS7" i="33"/>
  <c r="AS7" i="34"/>
  <c r="AS7" i="35"/>
  <c r="AS7" i="41"/>
  <c r="S8" i="23"/>
  <c r="S7" i="23"/>
  <c r="T7" i="23" s="1" a="1"/>
  <c r="U7" i="23" s="1"/>
  <c r="B8" i="23"/>
  <c r="B9" i="23"/>
  <c r="B10" i="23"/>
  <c r="B11" i="23"/>
  <c r="B12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B27" i="23"/>
  <c r="B28" i="23"/>
  <c r="B29" i="23"/>
  <c r="B30" i="23"/>
  <c r="B31" i="23"/>
  <c r="B32" i="23"/>
  <c r="B33" i="23"/>
  <c r="B34" i="23"/>
  <c r="B35" i="23"/>
  <c r="B36" i="23"/>
  <c r="B37" i="23"/>
  <c r="B38" i="23"/>
  <c r="B39" i="23"/>
  <c r="B40" i="23"/>
  <c r="B41" i="23"/>
  <c r="B42" i="23"/>
  <c r="B43" i="23"/>
  <c r="B44" i="23"/>
  <c r="B45" i="23"/>
  <c r="B46" i="23"/>
  <c r="B47" i="23"/>
  <c r="B48" i="23"/>
  <c r="B49" i="23"/>
  <c r="B50" i="23"/>
  <c r="B51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B7" i="23"/>
  <c r="A7" i="23"/>
  <c r="B8" i="42"/>
  <c r="B9" i="42"/>
  <c r="B10" i="42"/>
  <c r="B11" i="42"/>
  <c r="B12" i="42"/>
  <c r="B13" i="42"/>
  <c r="B14" i="42"/>
  <c r="B15" i="42"/>
  <c r="B16" i="42"/>
  <c r="B17" i="42"/>
  <c r="B18" i="42"/>
  <c r="B19" i="42"/>
  <c r="B20" i="42"/>
  <c r="B21" i="42"/>
  <c r="B22" i="42"/>
  <c r="B23" i="42"/>
  <c r="B24" i="42"/>
  <c r="B25" i="42"/>
  <c r="B26" i="42"/>
  <c r="B27" i="42"/>
  <c r="B28" i="42"/>
  <c r="B29" i="42"/>
  <c r="B30" i="42"/>
  <c r="B31" i="42"/>
  <c r="B32" i="42"/>
  <c r="B33" i="42"/>
  <c r="B34" i="42"/>
  <c r="B35" i="42"/>
  <c r="B36" i="42"/>
  <c r="B37" i="42"/>
  <c r="B38" i="42"/>
  <c r="B39" i="42"/>
  <c r="B40" i="42"/>
  <c r="B41" i="42"/>
  <c r="B42" i="42"/>
  <c r="B43" i="42"/>
  <c r="B44" i="42"/>
  <c r="B45" i="42"/>
  <c r="B46" i="42"/>
  <c r="B47" i="42"/>
  <c r="B48" i="42"/>
  <c r="B49" i="42"/>
  <c r="B50" i="42"/>
  <c r="B51" i="42"/>
  <c r="A8" i="42"/>
  <c r="A9" i="42"/>
  <c r="A10" i="42"/>
  <c r="A11" i="42"/>
  <c r="A12" i="42"/>
  <c r="A13" i="42"/>
  <c r="A14" i="42"/>
  <c r="A15" i="42"/>
  <c r="A16" i="42"/>
  <c r="A17" i="42"/>
  <c r="A18" i="42"/>
  <c r="A19" i="42"/>
  <c r="A20" i="42"/>
  <c r="A21" i="42"/>
  <c r="A22" i="42"/>
  <c r="A23" i="42"/>
  <c r="A24" i="42"/>
  <c r="A25" i="42"/>
  <c r="A26" i="42"/>
  <c r="A27" i="42"/>
  <c r="A28" i="42"/>
  <c r="A29" i="42"/>
  <c r="A30" i="42"/>
  <c r="A31" i="42"/>
  <c r="A32" i="42"/>
  <c r="A33" i="42"/>
  <c r="A34" i="42"/>
  <c r="A35" i="42"/>
  <c r="A36" i="42"/>
  <c r="A37" i="42"/>
  <c r="A38" i="42"/>
  <c r="A39" i="42"/>
  <c r="A40" i="42"/>
  <c r="A41" i="42"/>
  <c r="A42" i="42"/>
  <c r="A43" i="42"/>
  <c r="A44" i="42"/>
  <c r="A45" i="42"/>
  <c r="A46" i="42"/>
  <c r="A47" i="42"/>
  <c r="A48" i="42"/>
  <c r="A49" i="42"/>
  <c r="A50" i="42"/>
  <c r="A51" i="42"/>
  <c r="B7" i="42"/>
  <c r="A7" i="42"/>
  <c r="C8" i="37"/>
  <c r="C7" i="37"/>
  <c r="C9" i="37"/>
  <c r="C10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B7" i="37"/>
  <c r="B8" i="37"/>
  <c r="B9" i="37"/>
  <c r="B10" i="37"/>
  <c r="B11" i="37"/>
  <c r="B12" i="37"/>
  <c r="B13" i="37"/>
  <c r="B14" i="37"/>
  <c r="B15" i="37"/>
  <c r="B16" i="37"/>
  <c r="B17" i="37"/>
  <c r="B18" i="37"/>
  <c r="B19" i="37"/>
  <c r="B20" i="37"/>
  <c r="B21" i="37"/>
  <c r="B22" i="37"/>
  <c r="B23" i="37"/>
  <c r="B24" i="37"/>
  <c r="B25" i="37"/>
  <c r="B26" i="37"/>
  <c r="B27" i="37"/>
  <c r="B28" i="37"/>
  <c r="B29" i="37"/>
  <c r="B30" i="37"/>
  <c r="B31" i="37"/>
  <c r="B32" i="37"/>
  <c r="B33" i="37"/>
  <c r="B34" i="37"/>
  <c r="B35" i="37"/>
  <c r="B36" i="37"/>
  <c r="B37" i="37"/>
  <c r="B38" i="37"/>
  <c r="B39" i="37"/>
  <c r="B40" i="37"/>
  <c r="B41" i="37"/>
  <c r="B42" i="37"/>
  <c r="B43" i="37"/>
  <c r="B44" i="37"/>
  <c r="B45" i="37"/>
  <c r="B46" i="37"/>
  <c r="B47" i="37"/>
  <c r="B48" i="37"/>
  <c r="B49" i="37"/>
  <c r="B50" i="37"/>
  <c r="A7" i="37"/>
  <c r="A8" i="37"/>
  <c r="A9" i="37"/>
  <c r="A10" i="37"/>
  <c r="A11" i="37"/>
  <c r="A12" i="37"/>
  <c r="A13" i="37"/>
  <c r="A14" i="37"/>
  <c r="A15" i="37"/>
  <c r="A16" i="37"/>
  <c r="A17" i="37"/>
  <c r="A18" i="37"/>
  <c r="A19" i="37"/>
  <c r="A20" i="37"/>
  <c r="A21" i="37"/>
  <c r="A22" i="37"/>
  <c r="A23" i="37"/>
  <c r="A24" i="37"/>
  <c r="A25" i="37"/>
  <c r="A26" i="37"/>
  <c r="A27" i="37"/>
  <c r="A28" i="37"/>
  <c r="A29" i="37"/>
  <c r="A30" i="37"/>
  <c r="A31" i="37"/>
  <c r="A32" i="37"/>
  <c r="A33" i="37"/>
  <c r="A34" i="37"/>
  <c r="A35" i="37"/>
  <c r="A36" i="37"/>
  <c r="A37" i="37"/>
  <c r="A38" i="37"/>
  <c r="A39" i="37"/>
  <c r="A40" i="37"/>
  <c r="A41" i="37"/>
  <c r="A42" i="37"/>
  <c r="A43" i="37"/>
  <c r="A44" i="37"/>
  <c r="A45" i="37"/>
  <c r="A46" i="37"/>
  <c r="A47" i="37"/>
  <c r="A48" i="37"/>
  <c r="A49" i="37"/>
  <c r="A50" i="37"/>
  <c r="C6" i="37"/>
  <c r="B6" i="37"/>
  <c r="A6" i="37"/>
  <c r="C8" i="35"/>
  <c r="C9" i="35"/>
  <c r="C10" i="35"/>
  <c r="C11" i="35"/>
  <c r="C12" i="35"/>
  <c r="C13" i="35"/>
  <c r="C14" i="35"/>
  <c r="C15" i="35"/>
  <c r="C16" i="35"/>
  <c r="C17" i="35"/>
  <c r="C18" i="35"/>
  <c r="C19" i="35"/>
  <c r="C20" i="35"/>
  <c r="C21" i="35"/>
  <c r="C22" i="35"/>
  <c r="C23" i="35"/>
  <c r="C24" i="35"/>
  <c r="C25" i="35"/>
  <c r="C26" i="35"/>
  <c r="C27" i="35"/>
  <c r="C28" i="35"/>
  <c r="C29" i="35"/>
  <c r="C30" i="35"/>
  <c r="C31" i="35"/>
  <c r="C32" i="35"/>
  <c r="C33" i="35"/>
  <c r="C34" i="35"/>
  <c r="C35" i="35"/>
  <c r="C36" i="35"/>
  <c r="C37" i="35"/>
  <c r="C38" i="35"/>
  <c r="C39" i="35"/>
  <c r="C40" i="35"/>
  <c r="C41" i="35"/>
  <c r="C42" i="35"/>
  <c r="C43" i="35"/>
  <c r="C44" i="35"/>
  <c r="C45" i="35"/>
  <c r="C46" i="35"/>
  <c r="C47" i="35"/>
  <c r="C48" i="35"/>
  <c r="C49" i="35"/>
  <c r="C50" i="35"/>
  <c r="C51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C7" i="35"/>
  <c r="B7" i="35"/>
  <c r="A7" i="35"/>
  <c r="C8" i="34"/>
  <c r="C9" i="34"/>
  <c r="C10" i="34"/>
  <c r="C11" i="34"/>
  <c r="C12" i="34"/>
  <c r="C13" i="34"/>
  <c r="C14" i="34"/>
  <c r="C15" i="34"/>
  <c r="C16" i="34"/>
  <c r="C17" i="34"/>
  <c r="C18" i="34"/>
  <c r="C19" i="34"/>
  <c r="C20" i="34"/>
  <c r="C21" i="34"/>
  <c r="C22" i="34"/>
  <c r="C23" i="34"/>
  <c r="C24" i="34"/>
  <c r="C25" i="34"/>
  <c r="C26" i="34"/>
  <c r="C27" i="34"/>
  <c r="C28" i="34"/>
  <c r="C29" i="34"/>
  <c r="C30" i="34"/>
  <c r="C31" i="34"/>
  <c r="C32" i="34"/>
  <c r="C33" i="34"/>
  <c r="C34" i="34"/>
  <c r="C35" i="34"/>
  <c r="C36" i="34"/>
  <c r="C37" i="34"/>
  <c r="C38" i="34"/>
  <c r="C39" i="34"/>
  <c r="C40" i="34"/>
  <c r="C41" i="34"/>
  <c r="C42" i="34"/>
  <c r="C43" i="34"/>
  <c r="C44" i="34"/>
  <c r="C45" i="34"/>
  <c r="C46" i="34"/>
  <c r="C47" i="34"/>
  <c r="C48" i="34"/>
  <c r="C49" i="34"/>
  <c r="C50" i="34"/>
  <c r="C51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B26" i="34"/>
  <c r="B27" i="34"/>
  <c r="B28" i="34"/>
  <c r="B29" i="34"/>
  <c r="B30" i="34"/>
  <c r="B31" i="34"/>
  <c r="B32" i="34"/>
  <c r="B33" i="34"/>
  <c r="B34" i="34"/>
  <c r="B35" i="34"/>
  <c r="B36" i="34"/>
  <c r="B37" i="34"/>
  <c r="B38" i="34"/>
  <c r="B39" i="34"/>
  <c r="B40" i="34"/>
  <c r="B41" i="34"/>
  <c r="B42" i="34"/>
  <c r="B43" i="34"/>
  <c r="B44" i="34"/>
  <c r="B45" i="34"/>
  <c r="B46" i="34"/>
  <c r="B47" i="34"/>
  <c r="B48" i="34"/>
  <c r="B49" i="34"/>
  <c r="B50" i="34"/>
  <c r="B51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7" i="34"/>
  <c r="C7" i="34"/>
  <c r="B7" i="34"/>
  <c r="C8" i="33"/>
  <c r="C9" i="33"/>
  <c r="C10" i="33"/>
  <c r="C11" i="33"/>
  <c r="C12" i="33"/>
  <c r="C13" i="33"/>
  <c r="C14" i="33"/>
  <c r="C15" i="33"/>
  <c r="C16" i="33"/>
  <c r="C17" i="33"/>
  <c r="C18" i="33"/>
  <c r="C19" i="33"/>
  <c r="C20" i="33"/>
  <c r="C21" i="33"/>
  <c r="C22" i="33"/>
  <c r="C23" i="33"/>
  <c r="C24" i="33"/>
  <c r="C25" i="33"/>
  <c r="C26" i="33"/>
  <c r="C27" i="33"/>
  <c r="C28" i="33"/>
  <c r="C29" i="33"/>
  <c r="C30" i="33"/>
  <c r="C31" i="33"/>
  <c r="C32" i="33"/>
  <c r="C33" i="33"/>
  <c r="C34" i="33"/>
  <c r="C35" i="33"/>
  <c r="C36" i="33"/>
  <c r="C37" i="33"/>
  <c r="C38" i="33"/>
  <c r="C39" i="33"/>
  <c r="C40" i="33"/>
  <c r="C41" i="33"/>
  <c r="C42" i="33"/>
  <c r="C43" i="33"/>
  <c r="C44" i="33"/>
  <c r="C45" i="33"/>
  <c r="C46" i="33"/>
  <c r="C47" i="33"/>
  <c r="C48" i="33"/>
  <c r="C49" i="33"/>
  <c r="C50" i="33"/>
  <c r="C51" i="33"/>
  <c r="A8" i="33"/>
  <c r="A9" i="33"/>
  <c r="A10" i="33"/>
  <c r="A11" i="33"/>
  <c r="A12" i="33"/>
  <c r="A13" i="33"/>
  <c r="A14" i="33"/>
  <c r="A15" i="33"/>
  <c r="A16" i="33"/>
  <c r="A17" i="33"/>
  <c r="A18" i="33"/>
  <c r="A19" i="33"/>
  <c r="A20" i="33"/>
  <c r="A21" i="33"/>
  <c r="A22" i="33"/>
  <c r="A23" i="33"/>
  <c r="A24" i="33"/>
  <c r="A25" i="33"/>
  <c r="A26" i="33"/>
  <c r="A27" i="33"/>
  <c r="A28" i="33"/>
  <c r="A29" i="33"/>
  <c r="A30" i="33"/>
  <c r="A31" i="33"/>
  <c r="A32" i="33"/>
  <c r="A33" i="33"/>
  <c r="A34" i="33"/>
  <c r="A35" i="33"/>
  <c r="A36" i="33"/>
  <c r="A37" i="33"/>
  <c r="A38" i="33"/>
  <c r="A39" i="33"/>
  <c r="A40" i="33"/>
  <c r="A41" i="33"/>
  <c r="A42" i="33"/>
  <c r="A43" i="33"/>
  <c r="A44" i="33"/>
  <c r="A45" i="33"/>
  <c r="A46" i="33"/>
  <c r="A47" i="33"/>
  <c r="A48" i="33"/>
  <c r="A49" i="33"/>
  <c r="A50" i="33"/>
  <c r="A51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4" i="33"/>
  <c r="B45" i="33"/>
  <c r="B46" i="33"/>
  <c r="B47" i="33"/>
  <c r="B48" i="33"/>
  <c r="B49" i="33"/>
  <c r="B50" i="33"/>
  <c r="B51" i="33"/>
  <c r="C7" i="33"/>
  <c r="B7" i="33"/>
  <c r="A7" i="33"/>
  <c r="C8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C35" i="32"/>
  <c r="C36" i="32"/>
  <c r="C37" i="32"/>
  <c r="C38" i="32"/>
  <c r="C39" i="32"/>
  <c r="C40" i="32"/>
  <c r="C41" i="32"/>
  <c r="C42" i="32"/>
  <c r="C43" i="32"/>
  <c r="C44" i="32"/>
  <c r="C45" i="32"/>
  <c r="C46" i="32"/>
  <c r="C47" i="32"/>
  <c r="C48" i="32"/>
  <c r="C49" i="32"/>
  <c r="C50" i="32"/>
  <c r="C51" i="32"/>
  <c r="C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7" i="32"/>
  <c r="B18" i="1"/>
  <c r="D35" i="37" l="1"/>
  <c r="F35" i="37"/>
  <c r="D36" i="37"/>
  <c r="E36" i="37"/>
  <c r="F36" i="37"/>
  <c r="D37" i="37"/>
  <c r="E37" i="37"/>
  <c r="F37" i="37"/>
  <c r="D38" i="37"/>
  <c r="E38" i="37"/>
  <c r="F38" i="37"/>
  <c r="D39" i="37"/>
  <c r="E39" i="37"/>
  <c r="F39" i="37"/>
  <c r="D40" i="37"/>
  <c r="E35" i="37"/>
  <c r="E40" i="37"/>
  <c r="F40" i="37"/>
  <c r="D41" i="37"/>
  <c r="E41" i="37"/>
  <c r="F41" i="37"/>
  <c r="D42" i="37"/>
  <c r="E42" i="37"/>
  <c r="F42" i="37"/>
  <c r="D43" i="37"/>
  <c r="E43" i="37"/>
  <c r="F43" i="37"/>
  <c r="D44" i="37"/>
  <c r="E44" i="37"/>
  <c r="F44" i="37"/>
  <c r="D45" i="37"/>
  <c r="E45" i="37"/>
  <c r="F45" i="37"/>
  <c r="D46" i="37"/>
  <c r="E46" i="37"/>
  <c r="F46" i="37"/>
  <c r="D47" i="37"/>
  <c r="E47" i="37"/>
  <c r="F47" i="37"/>
  <c r="D48" i="37"/>
  <c r="E48" i="37"/>
  <c r="F48" i="37"/>
  <c r="D49" i="37"/>
  <c r="E49" i="37"/>
  <c r="F49" i="37"/>
  <c r="D50" i="37"/>
  <c r="E50" i="37"/>
  <c r="F50" i="37"/>
  <c r="D7" i="37"/>
  <c r="E7" i="37"/>
  <c r="F7" i="37"/>
  <c r="D8" i="37"/>
  <c r="E8" i="37"/>
  <c r="F8" i="37"/>
  <c r="D9" i="37"/>
  <c r="E9" i="37"/>
  <c r="F9" i="37"/>
  <c r="D10" i="37"/>
  <c r="E10" i="37"/>
  <c r="F10" i="37"/>
  <c r="D11" i="37"/>
  <c r="E11" i="37"/>
  <c r="F11" i="37"/>
  <c r="D12" i="37"/>
  <c r="E12" i="37"/>
  <c r="F12" i="37"/>
  <c r="D13" i="37"/>
  <c r="E13" i="37"/>
  <c r="F13" i="37"/>
  <c r="D14" i="37"/>
  <c r="E14" i="37"/>
  <c r="F14" i="37"/>
  <c r="D15" i="37"/>
  <c r="E15" i="37"/>
  <c r="F15" i="37"/>
  <c r="D16" i="37"/>
  <c r="E16" i="37"/>
  <c r="F16" i="37"/>
  <c r="D17" i="37"/>
  <c r="E17" i="37"/>
  <c r="F17" i="37"/>
  <c r="D18" i="37"/>
  <c r="E18" i="37"/>
  <c r="F18" i="37"/>
  <c r="D19" i="37"/>
  <c r="E19" i="37"/>
  <c r="F19" i="37"/>
  <c r="D20" i="37"/>
  <c r="E20" i="37"/>
  <c r="F20" i="37"/>
  <c r="D21" i="37"/>
  <c r="E21" i="37"/>
  <c r="F21" i="37"/>
  <c r="D22" i="37"/>
  <c r="E22" i="37"/>
  <c r="F22" i="37"/>
  <c r="D23" i="37"/>
  <c r="E23" i="37"/>
  <c r="F23" i="37"/>
  <c r="D24" i="37"/>
  <c r="E24" i="37"/>
  <c r="F24" i="37"/>
  <c r="D25" i="37"/>
  <c r="E25" i="37"/>
  <c r="F25" i="37"/>
  <c r="D26" i="37"/>
  <c r="E26" i="37"/>
  <c r="F26" i="37"/>
  <c r="D27" i="37"/>
  <c r="E27" i="37"/>
  <c r="F27" i="37"/>
  <c r="D28" i="37"/>
  <c r="E28" i="37"/>
  <c r="F28" i="37"/>
  <c r="D29" i="37"/>
  <c r="E29" i="37"/>
  <c r="F29" i="37"/>
  <c r="D30" i="37"/>
  <c r="E30" i="37"/>
  <c r="F30" i="37"/>
  <c r="D31" i="37"/>
  <c r="E31" i="37"/>
  <c r="F31" i="37"/>
  <c r="D32" i="37"/>
  <c r="E32" i="37"/>
  <c r="F32" i="37"/>
  <c r="D33" i="37"/>
  <c r="E33" i="37"/>
  <c r="F33" i="37"/>
  <c r="D34" i="37"/>
  <c r="E34" i="37"/>
  <c r="F34" i="37"/>
  <c r="F6" i="37"/>
  <c r="E6" i="37"/>
  <c r="D6" i="37"/>
  <c r="B23" i="1"/>
  <c r="C23" i="1"/>
  <c r="E23" i="1"/>
  <c r="T8" i="23" a="1"/>
  <c r="G23" i="1"/>
  <c r="G35" i="37" l="1"/>
  <c r="G36" i="37"/>
  <c r="G37" i="37"/>
  <c r="G38" i="37"/>
  <c r="G39" i="37"/>
  <c r="G40" i="37"/>
  <c r="G41" i="37"/>
  <c r="G42" i="37"/>
  <c r="G43" i="37"/>
  <c r="G44" i="37"/>
  <c r="G48" i="37"/>
  <c r="G45" i="37"/>
  <c r="G46" i="37"/>
  <c r="G47" i="37"/>
  <c r="G49" i="37"/>
  <c r="G18" i="37"/>
  <c r="G50" i="37"/>
  <c r="G27" i="37"/>
  <c r="G7" i="37"/>
  <c r="G8" i="37"/>
  <c r="G9" i="37"/>
  <c r="G28" i="37"/>
  <c r="G22" i="37"/>
  <c r="G23" i="37"/>
  <c r="G24" i="37"/>
  <c r="G26" i="37"/>
  <c r="G10" i="37"/>
  <c r="G11" i="37"/>
  <c r="G13" i="37"/>
  <c r="G14" i="37"/>
  <c r="G15" i="37"/>
  <c r="G16" i="37"/>
  <c r="G17" i="37"/>
  <c r="G29" i="37"/>
  <c r="G31" i="37"/>
  <c r="G19" i="37"/>
  <c r="G20" i="37"/>
  <c r="G21" i="37"/>
  <c r="G25" i="37"/>
  <c r="G30" i="37"/>
  <c r="G32" i="37"/>
  <c r="G33" i="37"/>
  <c r="G12" i="37"/>
  <c r="G34" i="37"/>
  <c r="G6" i="37"/>
  <c r="N23" i="1"/>
  <c r="L23" i="1"/>
  <c r="J23" i="1"/>
  <c r="P23" i="1"/>
  <c r="U8" i="23"/>
  <c r="S4" i="23"/>
  <c r="H35" i="37" l="1"/>
  <c r="I35" i="37"/>
  <c r="I36" i="37"/>
  <c r="H36" i="37"/>
  <c r="I37" i="37"/>
  <c r="H37" i="37"/>
  <c r="I38" i="37"/>
  <c r="H38" i="37"/>
  <c r="H39" i="37"/>
  <c r="I39" i="37"/>
  <c r="I40" i="37"/>
  <c r="H40" i="37"/>
  <c r="H42" i="37"/>
  <c r="I42" i="37"/>
  <c r="I48" i="37"/>
  <c r="H48" i="37"/>
  <c r="I41" i="37"/>
  <c r="H41" i="37"/>
  <c r="I43" i="37"/>
  <c r="H43" i="37"/>
  <c r="I44" i="37"/>
  <c r="H44" i="37"/>
  <c r="I45" i="37"/>
  <c r="H45" i="37"/>
  <c r="I46" i="37"/>
  <c r="H46" i="37"/>
  <c r="I47" i="37"/>
  <c r="H47" i="37"/>
  <c r="I18" i="37"/>
  <c r="H18" i="37"/>
  <c r="I49" i="37"/>
  <c r="H49" i="37"/>
  <c r="H50" i="37"/>
  <c r="I50" i="37"/>
  <c r="I27" i="37"/>
  <c r="H27" i="37"/>
  <c r="I17" i="37"/>
  <c r="H17" i="37"/>
  <c r="I21" i="37"/>
  <c r="H21" i="37"/>
  <c r="I7" i="37"/>
  <c r="H7" i="37"/>
  <c r="I8" i="37"/>
  <c r="H8" i="37"/>
  <c r="I9" i="37"/>
  <c r="H9" i="37"/>
  <c r="I28" i="37"/>
  <c r="H28" i="37"/>
  <c r="I22" i="37"/>
  <c r="H22" i="37"/>
  <c r="I23" i="37"/>
  <c r="H23" i="37"/>
  <c r="I24" i="37"/>
  <c r="H24" i="37"/>
  <c r="I26" i="37"/>
  <c r="H26" i="37"/>
  <c r="I10" i="37"/>
  <c r="H10" i="37"/>
  <c r="I11" i="37"/>
  <c r="H11" i="37"/>
  <c r="I13" i="37"/>
  <c r="H13" i="37"/>
  <c r="I14" i="37"/>
  <c r="H14" i="37"/>
  <c r="I15" i="37"/>
  <c r="H15" i="37"/>
  <c r="I16" i="37"/>
  <c r="H16" i="37"/>
  <c r="I29" i="37"/>
  <c r="H29" i="37"/>
  <c r="I31" i="37"/>
  <c r="H31" i="37"/>
  <c r="I19" i="37"/>
  <c r="H19" i="37"/>
  <c r="I20" i="37"/>
  <c r="H20" i="37"/>
  <c r="I25" i="37"/>
  <c r="H25" i="37"/>
  <c r="I30" i="37"/>
  <c r="H30" i="37"/>
  <c r="I32" i="37"/>
  <c r="H32" i="37"/>
  <c r="I33" i="37"/>
  <c r="H33" i="37"/>
  <c r="H6" i="37"/>
  <c r="I6" i="37"/>
  <c r="Q7" i="42" s="1"/>
  <c r="I12" i="37"/>
  <c r="H12" i="37"/>
  <c r="I34" i="37"/>
  <c r="H34" i="37"/>
  <c r="K4" i="23"/>
  <c r="L18" i="1" l="1"/>
  <c r="L19" i="1" s="1"/>
  <c r="M18" i="1"/>
  <c r="K3" i="37"/>
  <c r="K4" i="37"/>
  <c r="M19" i="1" l="1"/>
  <c r="E18" i="1"/>
  <c r="E19" i="1" s="1"/>
  <c r="D18" i="1"/>
  <c r="K18" i="1"/>
  <c r="K19" i="1" s="1"/>
  <c r="J18" i="1"/>
  <c r="J19" i="1" s="1"/>
  <c r="I18" i="1"/>
  <c r="I19" i="1" s="1"/>
  <c r="H18" i="1"/>
  <c r="H19" i="1" s="1"/>
  <c r="G18" i="1"/>
  <c r="G19" i="1" s="1"/>
  <c r="F18" i="1"/>
  <c r="F19" i="1" s="1"/>
  <c r="D19" i="1" l="1"/>
  <c r="N19" i="1" s="1"/>
  <c r="N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<sst xmlns="http://schemas.openxmlformats.org/spreadsheetml/2006/main" count="260" uniqueCount="162">
  <si>
    <t>ชั้นมัธยมศึกษาปีที่</t>
  </si>
  <si>
    <t>ภาคเรียนที่</t>
  </si>
  <si>
    <t>ปีการศึกษา</t>
  </si>
  <si>
    <t>รายวิชา</t>
  </si>
  <si>
    <t>รหัสวิชา</t>
  </si>
  <si>
    <t>เวลาเรียน</t>
  </si>
  <si>
    <t>ชั่วโมง/สัปดาห์</t>
  </si>
  <si>
    <t>ครูผู้สอน</t>
  </si>
  <si>
    <t>ครูที่ปรึกษา</t>
  </si>
  <si>
    <t>สรุปผลการประเมิน</t>
  </si>
  <si>
    <t>จำนวนนักเรียน</t>
  </si>
  <si>
    <t>คิดเป็นร้อยละ</t>
  </si>
  <si>
    <t>ผลการประเมินคุณลักษณะอันพึงประสงค์</t>
  </si>
  <si>
    <t>3=ดีเยี่ยม</t>
  </si>
  <si>
    <t>2=ดี</t>
  </si>
  <si>
    <t>1=ผ่าน</t>
  </si>
  <si>
    <t>0=ไม่ผ่าน</t>
  </si>
  <si>
    <t>ผลการประเมินการอ่านคิดวิเคราะห์และเขียน</t>
  </si>
  <si>
    <t>การอนุมัติผลการเรียน</t>
  </si>
  <si>
    <t>อนุมัติ</t>
  </si>
  <si>
    <t>ไม่อนุมัติ</t>
  </si>
  <si>
    <t>ลงชื่อ</t>
  </si>
  <si>
    <t>หัวหน้ากลุ่มสาระการเรียนรู้</t>
  </si>
  <si>
    <t>เรียนเสนอเพื่อโปรดพิจารณา</t>
  </si>
  <si>
    <t>วันที่</t>
  </si>
  <si>
    <t>เดือน</t>
  </si>
  <si>
    <t>พ.ศ.</t>
  </si>
  <si>
    <t>ร</t>
  </si>
  <si>
    <t>มส</t>
  </si>
  <si>
    <t>เลขที่</t>
  </si>
  <si>
    <t>เลขประจำตัว</t>
  </si>
  <si>
    <t>หมายเหตุ</t>
  </si>
  <si>
    <t>โรงเรียนวัดหลวงวิทยา จังหวัดศรีสะเกษ</t>
  </si>
  <si>
    <t>ผู้อำนวยการโรงเรียนวัดหลวงวิทยา</t>
  </si>
  <si>
    <t>........................................................................................................</t>
  </si>
  <si>
    <t>หัวหน้างานวัดผล</t>
  </si>
  <si>
    <t>รองผู้อำนวยการฝ่ายบริหารวิชาการ</t>
  </si>
  <si>
    <t>จำนวนนักเรียนที่ได้รับผลการเรียน</t>
  </si>
  <si>
    <t>จำนวนนักเรียน
ที่มีผลการเรียน</t>
  </si>
  <si>
    <t>จำนวนน้ำหนัก/หน่วยกิต</t>
  </si>
  <si>
    <t>มาตรฐานการเรียนรู้และตัวชี้วัด</t>
  </si>
  <si>
    <t>เลข
ที่</t>
  </si>
  <si>
    <t>เลข
ประจำตัว</t>
  </si>
  <si>
    <t>การประเมินคุณลักษณะอันพึงประสงค์</t>
  </si>
  <si>
    <t>สมรรถนะที่สำคัญผู้เรียน 5 ด้าน</t>
  </si>
  <si>
    <t>ปพ.5</t>
  </si>
  <si>
    <t>แบบบันทึกผลการพัฒนาคุณภาพผู้เรียน</t>
  </si>
  <si>
    <t>ชื่อ-นามสกุล</t>
  </si>
  <si>
    <t>เวลาเรียนรวม</t>
  </si>
  <si>
    <t>มา</t>
  </si>
  <si>
    <t>ลา</t>
  </si>
  <si>
    <t>ขาด</t>
  </si>
  <si>
    <t>พฤษภาคม</t>
  </si>
  <si>
    <t>มิถุนายน</t>
  </si>
  <si>
    <t>ลำดับที่</t>
  </si>
  <si>
    <t>ขื่อ - นามสกุล</t>
  </si>
  <si>
    <t>รวมเวลาเรียนตลอดปีการศึกษา
(ชั่วโมง)</t>
  </si>
  <si>
    <t>รวม</t>
  </si>
  <si>
    <t>รวมคะแนน</t>
  </si>
  <si>
    <t>คะแนนสอบแก้ตัว</t>
  </si>
  <si>
    <t>หมายเหตุ*</t>
  </si>
  <si>
    <t>ระดับผลการเรียน</t>
  </si>
  <si>
    <t>มีวนัย</t>
  </si>
  <si>
    <t>ใฝ่เรียนรู้</t>
  </si>
  <si>
    <t>อยู่อย่างพอเพียง</t>
  </si>
  <si>
    <t>รักความเป็นไทย</t>
  </si>
  <si>
    <t>มีจิตสาธารณะ</t>
  </si>
  <si>
    <t>การสื่อสาร</t>
  </si>
  <si>
    <t>การคิด</t>
  </si>
  <si>
    <t>การแก้ปัญหา</t>
  </si>
  <si>
    <t>การใช้ทักษะชีวิต</t>
  </si>
  <si>
    <t>การใช้เทคโนโลยี</t>
  </si>
  <si>
    <t>รักชาติ ศาสน์พระมหากษัตริย์</t>
  </si>
  <si>
    <t>ซื่อสัตย์ สุจริตพระมหากษัตริย์</t>
  </si>
  <si>
    <t>ผลการประเมิน</t>
  </si>
  <si>
    <t>จำแนก</t>
  </si>
  <si>
    <t>สัปดาห์</t>
  </si>
  <si>
    <t>ร้อยละของการมาเรียนเกิน 80%</t>
  </si>
  <si>
    <t>สถานะมาเรียน</t>
  </si>
  <si>
    <t></t>
  </si>
  <si>
    <t>เด็กชายกฤษฎา มั่งคั่ง</t>
  </si>
  <si>
    <t>เด็กชายกิตติพงษ์ วงศ์สว่าง</t>
  </si>
  <si>
    <t>เด็กชายโกเมศ รัตนวิจิตร</t>
  </si>
  <si>
    <t>เด็กชายจิรพัฒน์ เจริญสุข</t>
  </si>
  <si>
    <t>เด็กชายเจษฎาภรณ์ แสนดี</t>
  </si>
  <si>
    <t>เด็กชายชยพล นามไพเราะ</t>
  </si>
  <si>
    <t>เด็กชายชัชวาลย์ สุขเกษม</t>
  </si>
  <si>
    <t>เด็กชายชัยชนะ รักชาติ</t>
  </si>
  <si>
    <t>เด็กชายโชติวิทย์ สิทธิชัย</t>
  </si>
  <si>
    <t>เด็กชายณพงศ์ มงคลชัย</t>
  </si>
  <si>
    <t>เด็กชายณัฐกร ศรีประเสริฐ</t>
  </si>
  <si>
    <t>เด็กชายณัฐพล ผาสุข</t>
  </si>
  <si>
    <t>เด็กชายดนัย สมบูรณ์</t>
  </si>
  <si>
    <t>เด็กชายเดชาธร ทองอ่อน</t>
  </si>
  <si>
    <t>เด็กชายทรงพล ทรัพย์สิน</t>
  </si>
  <si>
    <t>เด็กชายธนกฤต มีประเสริฐ</t>
  </si>
  <si>
    <t>เด็กชายธนภัทร บุญส่ง</t>
  </si>
  <si>
    <t>เด็กชายธวัชชัย ใฝ่ฝัน</t>
  </si>
  <si>
    <t>เด็กชายธีรทัศน์ ยิ่งยืน</t>
  </si>
  <si>
    <t>เด็กชายนันทวัฒน์ เกิดโชค</t>
  </si>
  <si>
    <t>เด็กชายนิธิกร คงทน</t>
  </si>
  <si>
    <t>เด็กชายปกรณ์ เพียรพยายาม</t>
  </si>
  <si>
    <t>เด็กชายปฏิพล แก้ววิจิตร</t>
  </si>
  <si>
    <t>เด็กชายปณิธาน มั่นคง</t>
  </si>
  <si>
    <t>เด็กชายพงศธร ใจบุญ</t>
  </si>
  <si>
    <t>เด็กชายพรหมมินทร์ แสงจันทร์</t>
  </si>
  <si>
    <t>เด็กชายพลากร อรุณสวัสดิ์</t>
  </si>
  <si>
    <t>เด็กชายพิพัฒน์ วงศ์คำ</t>
  </si>
  <si>
    <t>เด็กชายพีรพล พงษ์ศิริ</t>
  </si>
  <si>
    <t>เด็กชายภานุพงศ์ ศรีเมือง</t>
  </si>
  <si>
    <t>เด็กชายภูมินทร์ อุดมสุข</t>
  </si>
  <si>
    <t>เด็กชายมนัสวิน รุ่งเรือง</t>
  </si>
  <si>
    <t>เด็กชายเมธาสิทธิ์ กิจเจริญ</t>
  </si>
  <si>
    <t>เด็กชายรชต พัฒนสิน</t>
  </si>
  <si>
    <t>เด็กชายรณกร นามสกุลดี</t>
  </si>
  <si>
    <t>เด็กชายวรวุฒิ สดใส</t>
  </si>
  <si>
    <t>เด็กชายวัชระ วิเชียร</t>
  </si>
  <si>
    <t>เด็กชายวิทวัส พรหมเดช</t>
  </si>
  <si>
    <t>เด็กชายวีรภัทร จิตต์มั่นคง</t>
  </si>
  <si>
    <t>เด็กชายศุภณัฐ ขยันหา</t>
  </si>
  <si>
    <t>เด็กชายสิทธิโชค ยิ้มสู้</t>
  </si>
  <si>
    <t>เด็กชายสรวิชญ์ เก่งกล้า</t>
  </si>
  <si>
    <t>เด็กชายอนันต์ ทรงพลัง</t>
  </si>
  <si>
    <t>เด็กชายอภิวัฒน์ แสนสุข</t>
  </si>
  <si>
    <t>เด็กชายอัครพล บุญประคอง</t>
  </si>
  <si>
    <t>มาตรฐาน</t>
  </si>
  <si>
    <t>ตัวชี้วัด</t>
  </si>
  <si>
    <t>คะแนนเต็ม</t>
  </si>
  <si>
    <t>โรงเรียนวัดหลวงวิทยา ตำบลเมืองใต้ อำเภอเมือง จังหวัดศรีสะเกษ</t>
  </si>
  <si>
    <t>คะแนนวัดผลปลายภาค</t>
  </si>
  <si>
    <t>คะแนนกลางภาค</t>
  </si>
  <si>
    <t>ชั่วโมง</t>
  </si>
  <si>
    <t>อัตราส่วนคะแนนระหว่างภาคเรียน วิชา : ภาคเรียนที่ 1 ปีการศึกษา 2569</t>
  </si>
  <si>
    <t>สรุปบันทึกเวลาเรียนตลอดปีการศึกษา 2569</t>
  </si>
  <si>
    <t>สิงหาคม</t>
  </si>
  <si>
    <t>แบบบันทึกเวลาเรียน</t>
  </si>
  <si>
    <t>ระดับชั้นมัธยมศึกษาปีที่       ภาคเรียนที่ 1  ปีการศึกษา 2569</t>
  </si>
  <si>
    <t>มุ่งมั่นในการทำงาน</t>
  </si>
  <si>
    <t>กันยายน</t>
  </si>
  <si>
    <t>ตุลาคม</t>
  </si>
  <si>
    <t>( พระวินัยเมธี(สุพิสิทธิ์  สำเภา) )</t>
  </si>
  <si>
    <t>ผลการคำนวณคุณลักษณะ</t>
  </si>
  <si>
    <t>คุณลักษณะอันพึงประสงค์ และ สมรรถนะที่สำคัญ 5 ด้าน</t>
  </si>
  <si>
    <t>กรกฏาคม</t>
  </si>
  <si>
    <t>กรกฎาคม</t>
  </si>
  <si>
    <t>ขาด 1 ครั้งคิดเป็นขาดเรียน</t>
  </si>
  <si>
    <t>ตั้งค่า</t>
  </si>
  <si>
    <t>รายการ</t>
  </si>
  <si>
    <t>หน่วยกิต</t>
  </si>
  <si>
    <t>ขาดได้</t>
  </si>
  <si>
    <t>วิชานี้กี่หน่วยกิต</t>
  </si>
  <si>
    <t>วิชานี้ขาดได้</t>
  </si>
  <si>
    <t xml:space="preserve">ลา 1 ครั้งคิดเป็นขาดเรียน  </t>
  </si>
  <si>
    <t>setting ตั้งค่าวิชานี้</t>
  </si>
  <si>
    <t>ปกติ</t>
  </si>
  <si>
    <t>ช่องสี แดง ไม่ต้องกรอก</t>
  </si>
  <si>
    <t>แนวนอน</t>
  </si>
  <si>
    <t>ผ.2</t>
  </si>
  <si>
    <t>ผ.3</t>
  </si>
  <si>
    <t>ผ.4</t>
  </si>
  <si>
    <t>ผ.5</t>
  </si>
  <si>
    <t>ผ.1,ผ.2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</si>
</sst>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3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b/>
      <sz val="10"/>
      <color theme="1"/>
      <name val="TH Sarabun New"/>
      <family val="2"/>
    </font>
    <font>
      <b/>
      <sz val="12"/>
      <color theme="1"/>
      <name val="TH Sarabun New"/>
      <family val="2"/>
    </font>
    <font>
      <b/>
      <u/>
      <sz val="16"/>
      <color theme="1"/>
      <name val="TH Sarabun New"/>
      <family val="2"/>
    </font>
    <font>
      <b/>
      <sz val="13"/>
      <color theme="1"/>
      <name val="TH Sarabun New"/>
      <family val="2"/>
    </font>
    <font>
      <b/>
      <sz val="18"/>
      <color theme="1"/>
      <name val="TH Sarabun New"/>
      <family val="2"/>
    </font>
    <font>
      <b/>
      <sz val="12"/>
      <color rgb="FFC00000"/>
      <name val="TH Sarabun New"/>
      <family val="2"/>
    </font>
    <font>
      <sz val="18"/>
      <color theme="1"/>
      <name val="TH Sarabun New"/>
      <family val="2"/>
    </font>
    <font>
      <sz val="14"/>
      <color theme="0"/>
      <name val="TH Sarabun New"/>
      <family val="2"/>
    </font>
    <font>
      <sz val="18"/>
      <color theme="1"/>
      <name val="Wingdings 2"/>
      <family val="1"/>
      <charset val="2"/>
    </font>
    <font>
      <sz val="14"/>
      <name val="TH Sarabun New"/>
      <family val="2"/>
    </font>
    <font>
      <b/>
      <u/>
      <sz val="12"/>
      <color theme="1"/>
      <name val="TH Sarabun New"/>
      <family val="2"/>
    </font>
    <font>
      <sz val="12"/>
      <color theme="1"/>
      <name val="Tahoma"/>
      <family val="2"/>
      <charset val="222"/>
      <scheme val="minor"/>
    </font>
    <font>
      <b/>
      <sz val="12"/>
      <color rgb="FF008000"/>
      <name val="TH Sarabun New"/>
      <family val="2"/>
    </font>
    <font>
      <b/>
      <sz val="12"/>
      <color theme="9" tint="-0.499984740745262"/>
      <name val="TH Sarabun New"/>
      <family val="2"/>
      <charset val="222"/>
    </font>
    <font>
      <b/>
      <sz val="12"/>
      <color theme="9" tint="-0.499984740745262"/>
      <name val="TH SarabunPSK"/>
      <family val="2"/>
    </font>
    <font>
      <b/>
      <sz val="12"/>
      <color theme="0"/>
      <name val="TH SarabunPSK"/>
      <family val="2"/>
    </font>
    <font>
      <b/>
      <u val="double"/>
      <sz val="12"/>
      <color theme="1"/>
      <name val="TH Sarabun New"/>
      <family val="2"/>
    </font>
    <font>
      <sz val="8"/>
      <name val="Tahoma"/>
      <family val="2"/>
      <charset val="222"/>
      <scheme val="minor"/>
    </font>
    <font>
      <b/>
      <sz val="12"/>
      <color indexed="8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26"/>
      <color theme="1"/>
      <name val="TH Sarabun New"/>
      <family val="2"/>
    </font>
    <font>
      <sz val="8"/>
      <color theme="1"/>
      <name val="TH Sarabun New"/>
      <family val="2"/>
    </font>
    <font>
      <sz val="8"/>
      <color indexed="8"/>
      <name val="TH Sarabun New"/>
      <family val="2"/>
    </font>
    <font>
      <b/>
      <sz val="11"/>
      <color theme="1"/>
      <name val="TH SarabunPSK"/>
      <family val="2"/>
    </font>
    <font>
      <b/>
      <sz val="8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9" fontId="33" fillId="0" borderId="0" applyFont="0" applyFill="0" applyBorder="0" applyAlignment="0" applyProtection="0"/>
  </cellStyleXfs>
  <cellXfs count="235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left" vertical="center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0" fillId="0" borderId="1" xfId="0" applyFon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0" fillId="0" borderId="0" xfId="0" applyFont="1" applyProtection="1">
      <protection locked="0"/>
    </xf>
    <xf numFmtId="0" fontId="18" fillId="0" borderId="1" xfId="0" applyFont="1" applyBorder="1"/>
    <xf numFmtId="0" fontId="20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187" fontId="8" fillId="0" borderId="1" xfId="0" applyNumberFormat="1" applyFont="1" applyBorder="1" applyAlignment="1">
      <alignment horizontal="center" vertical="center"/>
    </xf>
    <xf numFmtId="187" fontId="21" fillId="0" borderId="7" xfId="0" applyNumberFormat="1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left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0" fontId="26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7" fillId="3" borderId="1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textRotation="90" wrapText="1"/>
    </xf>
    <xf numFmtId="0" fontId="15" fillId="0" borderId="1" xfId="0" applyFont="1" applyBorder="1" applyAlignment="1">
      <alignment horizontal="center" textRotation="90" wrapText="1"/>
    </xf>
    <xf numFmtId="0" fontId="15" fillId="3" borderId="1" xfId="0" applyFont="1" applyFill="1" applyBorder="1" applyAlignment="1">
      <alignment horizontal="center" textRotation="90" wrapText="1"/>
    </xf>
    <xf numFmtId="0" fontId="13" fillId="3" borderId="1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vertical="center" wrapText="1"/>
    </xf>
    <xf numFmtId="1" fontId="10" fillId="0" borderId="1" xfId="0" applyNumberFormat="1" applyFont="1" applyBorder="1" applyAlignment="1" applyProtection="1">
      <alignment horizontal="center" vertical="center"/>
      <protection locked="0"/>
    </xf>
    <xf numFmtId="1" fontId="10" fillId="0" borderId="16" xfId="0" applyNumberFormat="1" applyFont="1" applyBorder="1" applyAlignment="1" applyProtection="1">
      <alignment horizontal="center" vertical="center"/>
      <protection locked="0"/>
    </xf>
    <xf numFmtId="1" fontId="10" fillId="0" borderId="16" xfId="0" applyNumberFormat="1" applyFont="1" applyBorder="1" applyAlignment="1" applyProtection="1">
      <alignment vertical="center"/>
      <protection locked="0"/>
    </xf>
    <xf numFmtId="1" fontId="12" fillId="0" borderId="16" xfId="0" applyNumberFormat="1" applyFont="1" applyBorder="1" applyAlignment="1" applyProtection="1">
      <alignment horizontal="center" vertical="center"/>
      <protection locked="0"/>
    </xf>
    <xf numFmtId="1" fontId="10" fillId="0" borderId="1" xfId="0" applyNumberFormat="1" applyFont="1" applyBorder="1" applyAlignment="1" applyProtection="1">
      <alignment vertical="center"/>
      <protection locked="0"/>
    </xf>
    <xf numFmtId="1" fontId="11" fillId="0" borderId="1" xfId="0" applyNumberFormat="1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9" fontId="10" fillId="0" borderId="1" xfId="1" applyFont="1" applyBorder="1" applyAlignment="1">
      <alignment horizontal="center" vertical="center"/>
    </xf>
    <xf numFmtId="9" fontId="10" fillId="0" borderId="0" xfId="1" applyFont="1" applyAlignment="1" applyProtection="1">
      <alignment vertical="center"/>
      <protection locked="0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0" fillId="7" borderId="0" xfId="0" applyFont="1" applyFill="1"/>
    <xf numFmtId="1" fontId="35" fillId="4" borderId="1" xfId="0" applyNumberFormat="1" applyFont="1" applyFill="1" applyBorder="1" applyAlignment="1">
      <alignment horizontal="center" vertical="center"/>
    </xf>
    <xf numFmtId="1" fontId="36" fillId="4" borderId="1" xfId="0" applyNumberFormat="1" applyFont="1" applyFill="1" applyBorder="1" applyAlignment="1" applyProtection="1">
      <alignment horizontal="center" vertical="center"/>
      <protection locked="0"/>
    </xf>
    <xf numFmtId="1" fontId="36" fillId="4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textRotation="90"/>
    </xf>
    <xf numFmtId="0" fontId="38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 textRotation="90" wrapText="1"/>
    </xf>
    <xf numFmtId="0" fontId="15" fillId="4" borderId="15" xfId="0" applyFont="1" applyFill="1" applyBorder="1" applyAlignment="1">
      <alignment horizontal="center" vertical="center" textRotation="90" wrapText="1"/>
    </xf>
    <xf numFmtId="0" fontId="28" fillId="0" borderId="24" xfId="0" applyFont="1" applyBorder="1" applyAlignment="1">
      <alignment horizontal="center" vertical="center" textRotation="90" wrapText="1"/>
    </xf>
    <xf numFmtId="0" fontId="4" fillId="4" borderId="24" xfId="0" applyFont="1" applyFill="1" applyBorder="1" applyAlignment="1">
      <alignment horizontal="center" vertical="center" textRotation="90" wrapText="1"/>
    </xf>
    <xf numFmtId="0" fontId="27" fillId="0" borderId="15" xfId="0" applyFont="1" applyBorder="1" applyAlignment="1">
      <alignment horizontal="center" vertical="center" textRotation="90" wrapText="1"/>
    </xf>
    <xf numFmtId="0" fontId="27" fillId="0" borderId="24" xfId="0" applyFont="1" applyBorder="1" applyAlignment="1">
      <alignment horizontal="center" vertical="center" textRotation="90" wrapText="1"/>
    </xf>
    <xf numFmtId="0" fontId="8" fillId="0" borderId="0" xfId="0" applyFont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 applyProtection="1">
      <alignment horizontal="center" vertical="center"/>
      <protection locked="0"/>
    </xf>
    <xf numFmtId="49" fontId="8" fillId="0" borderId="2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0" borderId="18" xfId="0" applyNumberFormat="1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15" fillId="0" borderId="15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32" fillId="3" borderId="2" xfId="0" applyFont="1" applyFill="1" applyBorder="1" applyAlignment="1" applyProtection="1">
      <alignment horizontal="center"/>
      <protection locked="0"/>
    </xf>
    <xf numFmtId="0" fontId="32" fillId="3" borderId="3" xfId="0" applyFont="1" applyFill="1" applyBorder="1" applyAlignment="1" applyProtection="1">
      <alignment horizontal="center"/>
      <protection locked="0"/>
    </xf>
    <xf numFmtId="0" fontId="32" fillId="3" borderId="4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1" fontId="11" fillId="3" borderId="2" xfId="0" applyNumberFormat="1" applyFont="1" applyFill="1" applyBorder="1" applyAlignment="1" applyProtection="1">
      <alignment horizontal="center" vertical="center"/>
      <protection locked="0"/>
    </xf>
    <xf numFmtId="1" fontId="11" fillId="3" borderId="4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horizontal="center"/>
      <protection locked="0"/>
    </xf>
    <xf numFmtId="0" fontId="9" fillId="3" borderId="4" xfId="0" applyFont="1" applyFill="1" applyBorder="1" applyAlignment="1" applyProtection="1">
      <alignment horizontal="center"/>
      <protection locked="0"/>
    </xf>
    <xf numFmtId="0" fontId="15" fillId="3" borderId="2" xfId="0" applyFont="1" applyFill="1" applyBorder="1" applyAlignment="1" applyProtection="1">
      <alignment horizontal="center"/>
      <protection locked="0"/>
    </xf>
    <xf numFmtId="0" fontId="15" fillId="3" borderId="3" xfId="0" applyFont="1" applyFill="1" applyBorder="1" applyAlignment="1" applyProtection="1">
      <alignment horizontal="center"/>
      <protection locked="0"/>
    </xf>
    <xf numFmtId="0" fontId="15" fillId="3" borderId="4" xfId="0" applyFont="1" applyFill="1" applyBorder="1" applyAlignment="1" applyProtection="1">
      <alignment horizontal="center"/>
      <protection locked="0"/>
    </xf>
    <xf numFmtId="0" fontId="24" fillId="2" borderId="21" xfId="0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Alignment="1" applyProtection="1">
      <alignment horizontal="center" vertical="center"/>
      <protection locked="0"/>
    </xf>
    <xf numFmtId="0" fontId="15" fillId="3" borderId="1" xfId="0" applyFont="1" applyFill="1" applyBorder="1" applyAlignment="1">
      <alignment horizontal="center" vertical="center" wrapText="1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9" fontId="15" fillId="0" borderId="15" xfId="1" applyFont="1" applyBorder="1" applyAlignment="1">
      <alignment horizontal="center" vertical="center" wrapText="1"/>
    </xf>
    <xf numFmtId="9" fontId="15" fillId="0" borderId="24" xfId="1" applyFont="1" applyBorder="1" applyAlignment="1">
      <alignment horizontal="center" vertical="center" wrapText="1"/>
    </xf>
    <xf numFmtId="9" fontId="15" fillId="0" borderId="16" xfId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30" fillId="3" borderId="15" xfId="0" applyFont="1" applyFill="1" applyBorder="1" applyAlignment="1">
      <alignment horizontal="center" textRotation="90" wrapText="1"/>
    </xf>
    <xf numFmtId="0" fontId="30" fillId="3" borderId="16" xfId="0" applyFont="1" applyFill="1" applyBorder="1" applyAlignment="1">
      <alignment horizontal="center" textRotation="90"/>
    </xf>
    <xf numFmtId="0" fontId="15" fillId="3" borderId="27" xfId="0" applyFont="1" applyFill="1" applyBorder="1" applyAlignment="1">
      <alignment horizontal="center" textRotation="90" wrapText="1"/>
    </xf>
    <xf numFmtId="0" fontId="15" fillId="3" borderId="16" xfId="0" applyFont="1" applyFill="1" applyBorder="1" applyAlignment="1">
      <alignment horizontal="center" textRotation="90" wrapText="1"/>
    </xf>
    <xf numFmtId="0" fontId="20" fillId="0" borderId="1" xfId="0" applyFont="1" applyBorder="1" applyAlignment="1" applyProtection="1">
      <alignment horizontal="left" vertical="top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3"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000"/>
      <color rgb="FF3399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0</xdr:rowOff>
    </xdr:from>
    <xdr:to>
      <xdr:col>10</xdr:col>
      <xdr:colOff>115125</xdr:colOff>
      <xdr:row>5</xdr:row>
      <xdr:rowOff>54311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0"/>
          <a:ext cx="1324800" cy="132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6"/>
  <sheetViews>
    <sheetView topLeftCell="A4" zoomScaleNormal="100" workbookViewId="0">
      <selection activeCell="B11" sqref="B11:D11"/>
    </sheetView>
  </sheetViews>
  <sheetFormatPr defaultColWidth="9.125" defaultRowHeight="21.75" x14ac:dyDescent="0.2"/>
  <cols>
    <col min="1" max="1" width="4.625" style="15" customWidth="1"/>
    <col min="2" max="2" width="10.625" style="15" customWidth="1"/>
    <col min="3" max="17" width="5" style="15" customWidth="1"/>
    <col min="18" max="16384" width="9.125" style="1"/>
  </cols>
  <sheetData>
    <row r="1" spans="2:17" x14ac:dyDescent="0.2">
      <c r="P1" s="150" t="s">
        <v>45</v>
      </c>
      <c r="Q1" s="150"/>
    </row>
    <row r="2" spans="2:17" ht="20.25" customHeight="1" x14ac:dyDescent="0.2"/>
    <row r="3" spans="2:17" ht="20.25" customHeight="1" x14ac:dyDescent="0.2"/>
    <row r="4" spans="2:17" x14ac:dyDescent="0.5">
      <c r="F4" s="16"/>
    </row>
    <row r="6" spans="2:17" x14ac:dyDescent="0.2">
      <c r="B6" s="153" t="s">
        <v>32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</row>
    <row r="7" spans="2:17" x14ac:dyDescent="0.2">
      <c r="B7" s="153" t="s">
        <v>46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</row>
    <row r="9" spans="2:17" x14ac:dyDescent="0.2">
      <c r="B9" s="163" t="s">
        <v>0</v>
      </c>
      <c r="C9" s="163"/>
      <c r="D9" s="155"/>
      <c r="E9" s="155"/>
      <c r="F9" s="155"/>
      <c r="G9" s="155"/>
      <c r="H9" s="155"/>
      <c r="I9" s="163" t="s">
        <v>1</v>
      </c>
      <c r="J9" s="163"/>
      <c r="K9" s="151"/>
      <c r="L9" s="151"/>
      <c r="M9" s="153" t="s">
        <v>2</v>
      </c>
      <c r="N9" s="153"/>
      <c r="O9" s="151"/>
      <c r="P9" s="151"/>
      <c r="Q9" s="151"/>
    </row>
    <row r="10" spans="2:17" x14ac:dyDescent="0.2">
      <c r="B10" s="39" t="s">
        <v>3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39" t="s">
        <v>4</v>
      </c>
      <c r="N10" s="40"/>
      <c r="O10" s="152"/>
      <c r="P10" s="152"/>
      <c r="Q10" s="152"/>
    </row>
    <row r="11" spans="2:17" x14ac:dyDescent="0.2">
      <c r="B11" s="163" t="s">
        <v>39</v>
      </c>
      <c r="C11" s="163"/>
      <c r="D11" s="163"/>
      <c r="E11" s="151"/>
      <c r="F11" s="151"/>
      <c r="G11" s="41"/>
      <c r="H11" s="41"/>
      <c r="I11" s="39" t="s">
        <v>5</v>
      </c>
      <c r="J11" s="40"/>
      <c r="K11" s="183"/>
      <c r="L11" s="183"/>
      <c r="M11" s="39" t="s">
        <v>6</v>
      </c>
      <c r="N11" s="40"/>
      <c r="O11" s="152"/>
      <c r="P11" s="152"/>
    </row>
    <row r="12" spans="2:17" x14ac:dyDescent="0.2">
      <c r="B12" s="39" t="s">
        <v>7</v>
      </c>
      <c r="C12" s="151"/>
      <c r="D12" s="151"/>
      <c r="E12" s="151"/>
      <c r="F12" s="151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</row>
    <row r="13" spans="2:17" x14ac:dyDescent="0.2">
      <c r="B13" s="39" t="s">
        <v>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</row>
    <row r="14" spans="2:17" ht="15.75" customHeight="1" x14ac:dyDescent="0.2">
      <c r="B14" s="42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</row>
    <row r="15" spans="2:17" x14ac:dyDescent="0.2">
      <c r="B15" s="182" t="s">
        <v>9</v>
      </c>
      <c r="C15" s="182"/>
      <c r="D15" s="182"/>
      <c r="O15" s="38"/>
    </row>
    <row r="16" spans="2:17" ht="27.75" customHeight="1" x14ac:dyDescent="0.2">
      <c r="B16" s="167" t="s">
        <v>10</v>
      </c>
      <c r="C16" s="168"/>
      <c r="D16" s="173" t="s">
        <v>37</v>
      </c>
      <c r="E16" s="174"/>
      <c r="F16" s="174"/>
      <c r="G16" s="174"/>
      <c r="H16" s="174"/>
      <c r="I16" s="174"/>
      <c r="J16" s="174"/>
      <c r="K16" s="175"/>
      <c r="L16" s="158" t="s">
        <v>38</v>
      </c>
      <c r="M16" s="159"/>
      <c r="N16" s="160" t="s">
        <v>31</v>
      </c>
      <c r="O16" s="161"/>
      <c r="P16" s="161"/>
      <c r="Q16" s="162"/>
    </row>
    <row r="17" spans="2:17" x14ac:dyDescent="0.2">
      <c r="B17" s="169"/>
      <c r="C17" s="170"/>
      <c r="D17" s="29">
        <v>4</v>
      </c>
      <c r="E17" s="29">
        <v>3.5</v>
      </c>
      <c r="F17" s="29">
        <v>3</v>
      </c>
      <c r="G17" s="29">
        <v>2.5</v>
      </c>
      <c r="H17" s="29">
        <v>2</v>
      </c>
      <c r="I17" s="29">
        <v>1.5</v>
      </c>
      <c r="J17" s="29">
        <v>1</v>
      </c>
      <c r="K17" s="29">
        <v>0</v>
      </c>
      <c r="L17" s="63" t="s">
        <v>27</v>
      </c>
      <c r="M17" s="64" t="s">
        <v>28</v>
      </c>
      <c r="N17" s="43"/>
      <c r="O17" s="44"/>
      <c r="P17" s="44"/>
      <c r="Q17" s="45"/>
    </row>
    <row r="18" spans="2:17" x14ac:dyDescent="0.2">
      <c r="B18" s="171">
        <f>COUNTIF('1-4'!C7:C51,"*")</f>
        <v>45</v>
      </c>
      <c r="C18" s="172"/>
      <c r="D18" s="46">
        <f>COUNTIF(KPA!Q7:Q51, 4)</f>
        <v>0</v>
      </c>
      <c r="E18" s="46">
        <f>COUNTIF(KPA!Q7:Q51,3.5)</f>
        <v>0</v>
      </c>
      <c r="F18" s="46">
        <f>COUNTIF(KPA!Q7:Q51,3)</f>
        <v>0</v>
      </c>
      <c r="G18" s="46">
        <f>COUNTIF(KPA!Q7:Q51,2.5)</f>
        <v>0</v>
      </c>
      <c r="H18" s="46">
        <f>COUNTIF(KPA!Q7:Q51,2)</f>
        <v>0</v>
      </c>
      <c r="I18" s="46">
        <f>COUNTIF(KPA!Q7:Q51,1.5)</f>
        <v>0</v>
      </c>
      <c r="J18" s="46">
        <f>COUNTIF(KPA!Q7:Q51,1)</f>
        <v>0</v>
      </c>
      <c r="K18" s="46">
        <f>COUNTIF(KPA!Q7:Q51,0)</f>
        <v>0</v>
      </c>
      <c r="L18" s="46">
        <f>COUNTIF(KPA!Q7:Q51,"ร")</f>
        <v>0</v>
      </c>
      <c r="M18" s="47">
        <f>COUNTIF(KPA!Q7:Q51,"มส")</f>
        <v>0</v>
      </c>
      <c r="N18" s="48">
        <f>SUM(D18:M18)</f>
        <v>0</v>
      </c>
      <c r="Q18" s="49"/>
    </row>
    <row r="19" spans="2:17" x14ac:dyDescent="0.2">
      <c r="B19" s="171" t="s">
        <v>11</v>
      </c>
      <c r="C19" s="172"/>
      <c r="D19" s="50">
        <f>IF(D18="","", IFERROR((100*D18)/$B$18, ""))</f>
        <v>0</v>
      </c>
      <c r="E19" s="50">
        <f t="shared" ref="E19:M19" si="0">IF(E18="","", IFERROR((100*E18)/$B$18, ""))</f>
        <v>0</v>
      </c>
      <c r="F19" s="50">
        <f t="shared" si="0"/>
        <v>0</v>
      </c>
      <c r="G19" s="50">
        <f t="shared" si="0"/>
        <v>0</v>
      </c>
      <c r="H19" s="50">
        <f t="shared" si="0"/>
        <v>0</v>
      </c>
      <c r="I19" s="50">
        <f t="shared" si="0"/>
        <v>0</v>
      </c>
      <c r="J19" s="50">
        <f t="shared" si="0"/>
        <v>0</v>
      </c>
      <c r="K19" s="50">
        <f t="shared" si="0"/>
        <v>0</v>
      </c>
      <c r="L19" s="50">
        <f>IF(L18="","", IFERROR((100*L18)/$B$18, ""))</f>
        <v>0</v>
      </c>
      <c r="M19" s="50">
        <f t="shared" si="0"/>
        <v>0</v>
      </c>
      <c r="N19" s="51">
        <f>SUM(D19:M19)</f>
        <v>0</v>
      </c>
      <c r="O19" s="52"/>
      <c r="P19" s="52"/>
      <c r="Q19" s="53"/>
    </row>
    <row r="20" spans="2:17" ht="16.5" customHeight="1" thickBot="1" x14ac:dyDescent="0.25">
      <c r="O20" s="54"/>
      <c r="P20" s="54"/>
    </row>
    <row r="21" spans="2:17" x14ac:dyDescent="0.2">
      <c r="B21" s="164" t="s">
        <v>12</v>
      </c>
      <c r="C21" s="165"/>
      <c r="D21" s="165"/>
      <c r="E21" s="165"/>
      <c r="F21" s="165"/>
      <c r="G21" s="165"/>
      <c r="H21" s="166"/>
      <c r="J21" s="164" t="s">
        <v>17</v>
      </c>
      <c r="K21" s="165"/>
      <c r="L21" s="165"/>
      <c r="M21" s="165"/>
      <c r="N21" s="165"/>
      <c r="O21" s="165"/>
      <c r="P21" s="165"/>
      <c r="Q21" s="166"/>
    </row>
    <row r="22" spans="2:17" x14ac:dyDescent="0.2">
      <c r="B22" s="55" t="s">
        <v>13</v>
      </c>
      <c r="C22" s="176" t="s">
        <v>14</v>
      </c>
      <c r="D22" s="176"/>
      <c r="E22" s="176" t="s">
        <v>15</v>
      </c>
      <c r="F22" s="176"/>
      <c r="G22" s="176" t="s">
        <v>16</v>
      </c>
      <c r="H22" s="177"/>
      <c r="J22" s="179" t="s">
        <v>13</v>
      </c>
      <c r="K22" s="176"/>
      <c r="L22" s="176" t="s">
        <v>14</v>
      </c>
      <c r="M22" s="176"/>
      <c r="N22" s="176" t="s">
        <v>15</v>
      </c>
      <c r="O22" s="176"/>
      <c r="P22" s="176" t="s">
        <v>16</v>
      </c>
      <c r="Q22" s="177"/>
    </row>
    <row r="23" spans="2:17" x14ac:dyDescent="0.2">
      <c r="B23" s="55">
        <f>COUNTIF(ประเมินคุณลักษณะอันพึงประสงค์!L7:L51, 3)</f>
        <v>0</v>
      </c>
      <c r="C23" s="180">
        <f>COUNTIF(ประเมินคุณลักษณะอันพึงประสงค์!L7:L51, 2)</f>
        <v>0</v>
      </c>
      <c r="D23" s="181"/>
      <c r="E23" s="176">
        <f>COUNTIF(ประเมินคุณลักษณะอันพึงประสงค์!L7:L51, 1)</f>
        <v>0</v>
      </c>
      <c r="F23" s="176"/>
      <c r="G23" s="176">
        <f>COUNTIF(ประเมินคุณลักษณะอันพึงประสงค์!L7:L51, 0)</f>
        <v>0</v>
      </c>
      <c r="H23" s="177"/>
      <c r="J23" s="179">
        <f>COUNTIF(ประเมินคุณลักษณะอันพึงประสงค์!T7:T51, 3)</f>
        <v>0</v>
      </c>
      <c r="K23" s="176"/>
      <c r="L23" s="176">
        <f>COUNTIF(ประเมินคุณลักษณะอันพึงประสงค์!T7:T51, 2)</f>
        <v>0</v>
      </c>
      <c r="M23" s="176"/>
      <c r="N23" s="176">
        <f>COUNTIF(ประเมินคุณลักษณะอันพึงประสงค์!T7:T51, 1)</f>
        <v>0</v>
      </c>
      <c r="O23" s="176"/>
      <c r="P23" s="176">
        <f>COUNTIF(ประเมินคุณลักษณะอันพึงประสงค์!T7:T51, 0)</f>
        <v>0</v>
      </c>
      <c r="Q23" s="177"/>
    </row>
    <row r="24" spans="2:17" ht="6.75" customHeight="1" x14ac:dyDescent="0.2"/>
    <row r="25" spans="2:17" x14ac:dyDescent="0.2">
      <c r="B25" s="163" t="s">
        <v>18</v>
      </c>
      <c r="C25" s="163"/>
      <c r="D25" s="163"/>
    </row>
    <row r="26" spans="2:17" x14ac:dyDescent="0.2">
      <c r="B26" s="56"/>
      <c r="C26" s="57" t="s">
        <v>21</v>
      </c>
      <c r="D26" s="156"/>
      <c r="E26" s="156"/>
      <c r="F26" s="156"/>
      <c r="G26" s="156"/>
      <c r="H26" s="156"/>
      <c r="I26" s="156"/>
      <c r="J26" s="156"/>
      <c r="K26" s="156"/>
      <c r="L26" s="156"/>
      <c r="M26" s="40" t="s">
        <v>7</v>
      </c>
      <c r="N26" s="40"/>
    </row>
    <row r="27" spans="2:17" x14ac:dyDescent="0.2">
      <c r="B27" s="56"/>
      <c r="C27" s="57" t="s">
        <v>21</v>
      </c>
      <c r="D27" s="157"/>
      <c r="E27" s="157"/>
      <c r="F27" s="157"/>
      <c r="G27" s="157"/>
      <c r="H27" s="157"/>
      <c r="I27" s="157"/>
      <c r="J27" s="157"/>
      <c r="K27" s="157"/>
      <c r="L27" s="157"/>
      <c r="M27" s="40" t="s">
        <v>22</v>
      </c>
      <c r="N27" s="40"/>
      <c r="O27" s="40"/>
      <c r="P27" s="40"/>
    </row>
    <row r="28" spans="2:17" x14ac:dyDescent="0.2">
      <c r="B28" s="56"/>
      <c r="C28" s="57" t="s">
        <v>21</v>
      </c>
      <c r="D28" s="157"/>
      <c r="E28" s="157"/>
      <c r="F28" s="157"/>
      <c r="G28" s="157"/>
      <c r="H28" s="157"/>
      <c r="I28" s="157"/>
      <c r="J28" s="157"/>
      <c r="K28" s="157"/>
      <c r="L28" s="157"/>
      <c r="M28" s="40" t="s">
        <v>35</v>
      </c>
      <c r="N28" s="40"/>
      <c r="O28" s="40"/>
      <c r="P28" s="40"/>
    </row>
    <row r="29" spans="2:17" x14ac:dyDescent="0.2">
      <c r="B29" s="163" t="s">
        <v>23</v>
      </c>
      <c r="C29" s="163"/>
      <c r="D29" s="163"/>
      <c r="E29" s="163"/>
      <c r="H29" s="150"/>
      <c r="I29" s="150"/>
      <c r="J29" s="150"/>
      <c r="K29" s="150"/>
      <c r="L29" s="150"/>
    </row>
    <row r="30" spans="2:17" x14ac:dyDescent="0.5">
      <c r="C30" s="57" t="s">
        <v>21</v>
      </c>
      <c r="D30" s="156"/>
      <c r="E30" s="156"/>
      <c r="F30" s="156"/>
      <c r="G30" s="156"/>
      <c r="H30" s="156"/>
      <c r="I30" s="156"/>
      <c r="J30" s="156"/>
      <c r="K30" s="156"/>
      <c r="L30" s="156"/>
      <c r="M30" s="58" t="s">
        <v>36</v>
      </c>
      <c r="N30" s="58"/>
      <c r="O30" s="58"/>
      <c r="P30" s="58"/>
      <c r="Q30" s="59"/>
    </row>
    <row r="31" spans="2:17" x14ac:dyDescent="0.5">
      <c r="C31" s="57"/>
      <c r="D31" s="38"/>
      <c r="E31" s="38"/>
      <c r="F31" s="38"/>
      <c r="G31" s="38"/>
      <c r="H31" s="38"/>
      <c r="I31" s="38"/>
      <c r="J31" s="38"/>
      <c r="K31" s="38"/>
      <c r="L31" s="38"/>
      <c r="M31" s="58"/>
      <c r="N31" s="58"/>
      <c r="O31" s="58"/>
      <c r="P31" s="58"/>
      <c r="Q31" s="59"/>
    </row>
    <row r="32" spans="2:17" ht="22.5" x14ac:dyDescent="0.2">
      <c r="C32" s="62" t="s">
        <v>79</v>
      </c>
      <c r="D32" s="40" t="s">
        <v>19</v>
      </c>
      <c r="E32" s="40"/>
      <c r="F32" s="62" t="s">
        <v>79</v>
      </c>
      <c r="G32" s="40" t="s">
        <v>20</v>
      </c>
      <c r="H32" s="40"/>
      <c r="J32" s="150" t="s">
        <v>34</v>
      </c>
      <c r="K32" s="150"/>
      <c r="L32" s="150"/>
      <c r="M32" s="150"/>
      <c r="N32" s="150"/>
      <c r="O32" s="150"/>
      <c r="P32" s="150"/>
      <c r="Q32" s="150"/>
    </row>
    <row r="33" spans="10:17" x14ac:dyDescent="0.2">
      <c r="J33" s="38"/>
      <c r="K33" s="154" t="s">
        <v>140</v>
      </c>
      <c r="L33" s="154"/>
      <c r="M33" s="154"/>
      <c r="N33" s="154"/>
      <c r="O33" s="154"/>
      <c r="P33" s="154"/>
      <c r="Q33" s="38"/>
    </row>
    <row r="34" spans="10:17" x14ac:dyDescent="0.2">
      <c r="K34" s="154" t="s">
        <v>33</v>
      </c>
      <c r="L34" s="154"/>
      <c r="M34" s="154"/>
      <c r="N34" s="154"/>
      <c r="O34" s="154"/>
      <c r="P34" s="154"/>
    </row>
    <row r="35" spans="10:17" x14ac:dyDescent="0.2">
      <c r="J35" s="40" t="s">
        <v>24</v>
      </c>
      <c r="K35" s="40"/>
      <c r="L35" s="40" t="s">
        <v>25</v>
      </c>
      <c r="M35" s="178"/>
      <c r="N35" s="178"/>
      <c r="O35" s="178"/>
      <c r="P35" s="40" t="s">
        <v>26</v>
      </c>
      <c r="Q35" s="60"/>
    </row>
    <row r="36" spans="10:17" x14ac:dyDescent="0.2">
      <c r="K36" s="61"/>
    </row>
  </sheetData>
  <mergeCells count="51">
    <mergeCell ref="B7:Q7"/>
    <mergeCell ref="B15:D15"/>
    <mergeCell ref="K11:L11"/>
    <mergeCell ref="C10:L10"/>
    <mergeCell ref="B9:C9"/>
    <mergeCell ref="K9:L9"/>
    <mergeCell ref="M9:N9"/>
    <mergeCell ref="O9:Q9"/>
    <mergeCell ref="O10:Q10"/>
    <mergeCell ref="C12:Q12"/>
    <mergeCell ref="C13:Q13"/>
    <mergeCell ref="B29:E29"/>
    <mergeCell ref="N23:O23"/>
    <mergeCell ref="B25:D25"/>
    <mergeCell ref="E23:F23"/>
    <mergeCell ref="C23:D23"/>
    <mergeCell ref="G23:H23"/>
    <mergeCell ref="J23:K23"/>
    <mergeCell ref="L23:M23"/>
    <mergeCell ref="M35:O35"/>
    <mergeCell ref="H29:L29"/>
    <mergeCell ref="K33:P33"/>
    <mergeCell ref="P23:Q23"/>
    <mergeCell ref="J22:K22"/>
    <mergeCell ref="N22:O22"/>
    <mergeCell ref="B16:C17"/>
    <mergeCell ref="B18:C18"/>
    <mergeCell ref="B19:C19"/>
    <mergeCell ref="D16:K16"/>
    <mergeCell ref="C22:D22"/>
    <mergeCell ref="J21:Q21"/>
    <mergeCell ref="P22:Q22"/>
    <mergeCell ref="E22:F22"/>
    <mergeCell ref="L22:M22"/>
    <mergeCell ref="G22:H22"/>
    <mergeCell ref="P1:Q1"/>
    <mergeCell ref="E11:F11"/>
    <mergeCell ref="O11:P11"/>
    <mergeCell ref="B6:Q6"/>
    <mergeCell ref="K34:P34"/>
    <mergeCell ref="D9:H9"/>
    <mergeCell ref="D26:L26"/>
    <mergeCell ref="D27:L27"/>
    <mergeCell ref="D28:L28"/>
    <mergeCell ref="D30:L30"/>
    <mergeCell ref="L16:M16"/>
    <mergeCell ref="N16:Q16"/>
    <mergeCell ref="B11:D11"/>
    <mergeCell ref="J32:Q32"/>
    <mergeCell ref="I9:J9"/>
    <mergeCell ref="B21:H21"/>
  </mergeCells>
  <pageMargins left="0.28000000000000003" right="0.11811023622047245" top="0.19" bottom="0.35433070866141736" header="0.17" footer="0.31496062992125984"/>
  <pageSetup paperSize="9" fitToWidth="0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L47"/>
  <sheetViews>
    <sheetView workbookViewId="0">
      <selection activeCell="M10" sqref="M10"/>
    </sheetView>
  </sheetViews>
  <sheetFormatPr defaultColWidth="9" defaultRowHeight="27" x14ac:dyDescent="0.6"/>
  <cols>
    <col min="1" max="1" width="6.125" style="37" customWidth="1"/>
    <col min="2" max="2" width="5.25" style="37" customWidth="1"/>
    <col min="3" max="5" width="9" style="37"/>
    <col min="6" max="6" width="9.5" style="37" customWidth="1"/>
    <col min="7" max="9" width="9" style="37"/>
    <col min="10" max="16384" width="9" style="9"/>
  </cols>
  <sheetData>
    <row r="1" spans="1:9" x14ac:dyDescent="0.6">
      <c r="A1" s="232" t="s">
        <v>3</v>
      </c>
      <c r="B1" s="232"/>
      <c r="C1" s="230"/>
      <c r="D1" s="230"/>
      <c r="E1" s="230"/>
      <c r="F1" s="36" t="s">
        <v>4</v>
      </c>
      <c r="G1" s="231"/>
      <c r="H1" s="231"/>
      <c r="I1" s="231"/>
    </row>
    <row r="2" spans="1:9" x14ac:dyDescent="0.3">
      <c r="A2" s="233" t="s">
        <v>40</v>
      </c>
      <c r="B2" s="233"/>
      <c r="C2" s="233"/>
      <c r="D2" s="233"/>
      <c r="E2" s="233"/>
      <c r="F2" s="233"/>
      <c r="G2" s="233"/>
      <c r="H2" s="233"/>
      <c r="I2" s="233"/>
    </row>
    <row r="3" spans="1:9" ht="20.100000000000001" customHeight="1" x14ac:dyDescent="0.3">
      <c r="A3" s="229"/>
      <c r="B3" s="229"/>
      <c r="C3" s="229"/>
      <c r="D3" s="229"/>
      <c r="E3" s="229"/>
      <c r="F3" s="229"/>
      <c r="G3" s="229"/>
      <c r="H3" s="229"/>
      <c r="I3" s="229"/>
    </row>
    <row r="4" spans="1:9" ht="20.100000000000001" customHeight="1" x14ac:dyDescent="0.3">
      <c r="A4" s="229"/>
      <c r="B4" s="229"/>
      <c r="C4" s="229"/>
      <c r="D4" s="229"/>
      <c r="E4" s="229"/>
      <c r="F4" s="229"/>
      <c r="G4" s="229"/>
      <c r="H4" s="229"/>
      <c r="I4" s="229"/>
    </row>
    <row r="5" spans="1:9" ht="20.100000000000001" customHeight="1" x14ac:dyDescent="0.3">
      <c r="A5" s="229"/>
      <c r="B5" s="229"/>
      <c r="C5" s="229"/>
      <c r="D5" s="229"/>
      <c r="E5" s="229"/>
      <c r="F5" s="229"/>
      <c r="G5" s="229"/>
      <c r="H5" s="229"/>
      <c r="I5" s="229"/>
    </row>
    <row r="6" spans="1:9" ht="20.100000000000001" customHeight="1" x14ac:dyDescent="0.3">
      <c r="A6" s="229"/>
      <c r="B6" s="229"/>
      <c r="C6" s="229"/>
      <c r="D6" s="229"/>
      <c r="E6" s="229"/>
      <c r="F6" s="229"/>
      <c r="G6" s="229"/>
      <c r="H6" s="229"/>
      <c r="I6" s="229"/>
    </row>
    <row r="7" spans="1:9" ht="20.100000000000001" customHeight="1" x14ac:dyDescent="0.3">
      <c r="A7" s="229"/>
      <c r="B7" s="229"/>
      <c r="C7" s="229"/>
      <c r="D7" s="229"/>
      <c r="E7" s="229"/>
      <c r="F7" s="229"/>
      <c r="G7" s="229"/>
      <c r="H7" s="229"/>
      <c r="I7" s="229"/>
    </row>
    <row r="8" spans="1:9" ht="20.100000000000001" customHeight="1" x14ac:dyDescent="0.3">
      <c r="A8" s="229"/>
      <c r="B8" s="229"/>
      <c r="C8" s="229"/>
      <c r="D8" s="229"/>
      <c r="E8" s="229"/>
      <c r="F8" s="229"/>
      <c r="G8" s="229"/>
      <c r="H8" s="229"/>
      <c r="I8" s="229"/>
    </row>
    <row r="9" spans="1:9" ht="20.100000000000001" customHeight="1" x14ac:dyDescent="0.3">
      <c r="A9" s="229"/>
      <c r="B9" s="229"/>
      <c r="C9" s="229"/>
      <c r="D9" s="229"/>
      <c r="E9" s="229"/>
      <c r="F9" s="229"/>
      <c r="G9" s="229"/>
      <c r="H9" s="229"/>
      <c r="I9" s="229"/>
    </row>
    <row r="10" spans="1:9" ht="20.100000000000001" customHeight="1" x14ac:dyDescent="0.3">
      <c r="A10" s="229"/>
      <c r="B10" s="229"/>
      <c r="C10" s="229"/>
      <c r="D10" s="229"/>
      <c r="E10" s="229"/>
      <c r="F10" s="229"/>
      <c r="G10" s="229"/>
      <c r="H10" s="229"/>
      <c r="I10" s="229"/>
    </row>
    <row r="11" spans="1:9" ht="20.100000000000001" customHeight="1" x14ac:dyDescent="0.3">
      <c r="A11" s="229"/>
      <c r="B11" s="229"/>
      <c r="C11" s="229"/>
      <c r="D11" s="229"/>
      <c r="E11" s="229"/>
      <c r="F11" s="229"/>
      <c r="G11" s="229"/>
      <c r="H11" s="229"/>
      <c r="I11" s="229"/>
    </row>
    <row r="12" spans="1:9" ht="20.100000000000001" customHeight="1" x14ac:dyDescent="0.3">
      <c r="A12" s="229"/>
      <c r="B12" s="229"/>
      <c r="C12" s="229"/>
      <c r="D12" s="229"/>
      <c r="E12" s="229"/>
      <c r="F12" s="229"/>
      <c r="G12" s="229"/>
      <c r="H12" s="229"/>
      <c r="I12" s="229"/>
    </row>
    <row r="13" spans="1:9" ht="20.100000000000001" customHeight="1" x14ac:dyDescent="0.3">
      <c r="A13" s="229"/>
      <c r="B13" s="229"/>
      <c r="C13" s="229"/>
      <c r="D13" s="229"/>
      <c r="E13" s="229"/>
      <c r="F13" s="229"/>
      <c r="G13" s="229"/>
      <c r="H13" s="229"/>
      <c r="I13" s="229"/>
    </row>
    <row r="14" spans="1:9" ht="20.100000000000001" customHeight="1" x14ac:dyDescent="0.3">
      <c r="A14" s="229"/>
      <c r="B14" s="229"/>
      <c r="C14" s="229"/>
      <c r="D14" s="229"/>
      <c r="E14" s="229"/>
      <c r="F14" s="229"/>
      <c r="G14" s="229"/>
      <c r="H14" s="229"/>
      <c r="I14" s="229"/>
    </row>
    <row r="15" spans="1:9" ht="20.100000000000001" customHeight="1" x14ac:dyDescent="0.3">
      <c r="A15" s="229"/>
      <c r="B15" s="229"/>
      <c r="C15" s="229"/>
      <c r="D15" s="229"/>
      <c r="E15" s="229"/>
      <c r="F15" s="229"/>
      <c r="G15" s="229"/>
      <c r="H15" s="229"/>
      <c r="I15" s="229"/>
    </row>
    <row r="16" spans="1:9" ht="20.100000000000001" customHeight="1" x14ac:dyDescent="0.3">
      <c r="A16" s="229"/>
      <c r="B16" s="229"/>
      <c r="C16" s="229"/>
      <c r="D16" s="229"/>
      <c r="E16" s="229"/>
      <c r="F16" s="229"/>
      <c r="G16" s="229"/>
      <c r="H16" s="229"/>
      <c r="I16" s="229"/>
    </row>
    <row r="17" spans="1:9" ht="20.100000000000001" customHeight="1" x14ac:dyDescent="0.3">
      <c r="A17" s="229"/>
      <c r="B17" s="229"/>
      <c r="C17" s="229"/>
      <c r="D17" s="229"/>
      <c r="E17" s="229"/>
      <c r="F17" s="229"/>
      <c r="G17" s="229"/>
      <c r="H17" s="229"/>
      <c r="I17" s="229"/>
    </row>
    <row r="18" spans="1:9" ht="20.100000000000001" customHeight="1" x14ac:dyDescent="0.3">
      <c r="A18" s="229"/>
      <c r="B18" s="229"/>
      <c r="C18" s="229"/>
      <c r="D18" s="229"/>
      <c r="E18" s="229"/>
      <c r="F18" s="229"/>
      <c r="G18" s="229"/>
      <c r="H18" s="229"/>
      <c r="I18" s="229"/>
    </row>
    <row r="19" spans="1:9" ht="20.100000000000001" customHeight="1" x14ac:dyDescent="0.3">
      <c r="A19" s="229"/>
      <c r="B19" s="229"/>
      <c r="C19" s="229"/>
      <c r="D19" s="229"/>
      <c r="E19" s="229"/>
      <c r="F19" s="229"/>
      <c r="G19" s="229"/>
      <c r="H19" s="229"/>
      <c r="I19" s="229"/>
    </row>
    <row r="20" spans="1:9" ht="20.100000000000001" customHeight="1" x14ac:dyDescent="0.3">
      <c r="A20" s="229"/>
      <c r="B20" s="229"/>
      <c r="C20" s="229"/>
      <c r="D20" s="229"/>
      <c r="E20" s="229"/>
      <c r="F20" s="229"/>
      <c r="G20" s="229"/>
      <c r="H20" s="229"/>
      <c r="I20" s="229"/>
    </row>
    <row r="21" spans="1:9" ht="20.100000000000001" customHeight="1" x14ac:dyDescent="0.3">
      <c r="A21" s="229"/>
      <c r="B21" s="229"/>
      <c r="C21" s="229"/>
      <c r="D21" s="229"/>
      <c r="E21" s="229"/>
      <c r="F21" s="229"/>
      <c r="G21" s="229"/>
      <c r="H21" s="229"/>
      <c r="I21" s="229"/>
    </row>
    <row r="22" spans="1:9" ht="20.100000000000001" customHeight="1" x14ac:dyDescent="0.3">
      <c r="A22" s="229"/>
      <c r="B22" s="229"/>
      <c r="C22" s="229"/>
      <c r="D22" s="229"/>
      <c r="E22" s="229"/>
      <c r="F22" s="229"/>
      <c r="G22" s="229"/>
      <c r="H22" s="229"/>
      <c r="I22" s="229"/>
    </row>
    <row r="23" spans="1:9" ht="20.100000000000001" customHeight="1" x14ac:dyDescent="0.3">
      <c r="A23" s="229"/>
      <c r="B23" s="229"/>
      <c r="C23" s="229"/>
      <c r="D23" s="229"/>
      <c r="E23" s="229"/>
      <c r="F23" s="229"/>
      <c r="G23" s="229"/>
      <c r="H23" s="229"/>
      <c r="I23" s="229"/>
    </row>
    <row r="24" spans="1:9" ht="20.100000000000001" customHeight="1" x14ac:dyDescent="0.3">
      <c r="A24" s="229"/>
      <c r="B24" s="229"/>
      <c r="C24" s="229"/>
      <c r="D24" s="229"/>
      <c r="E24" s="229"/>
      <c r="F24" s="229"/>
      <c r="G24" s="229"/>
      <c r="H24" s="229"/>
      <c r="I24" s="229"/>
    </row>
    <row r="25" spans="1:9" ht="20.100000000000001" customHeight="1" x14ac:dyDescent="0.3">
      <c r="A25" s="229"/>
      <c r="B25" s="229"/>
      <c r="C25" s="229"/>
      <c r="D25" s="229"/>
      <c r="E25" s="229"/>
      <c r="F25" s="229"/>
      <c r="G25" s="229"/>
      <c r="H25" s="229"/>
      <c r="I25" s="229"/>
    </row>
    <row r="26" spans="1:9" ht="20.100000000000001" customHeight="1" x14ac:dyDescent="0.3">
      <c r="A26" s="229"/>
      <c r="B26" s="229"/>
      <c r="C26" s="229"/>
      <c r="D26" s="229"/>
      <c r="E26" s="229"/>
      <c r="F26" s="229"/>
      <c r="G26" s="229"/>
      <c r="H26" s="229"/>
      <c r="I26" s="229"/>
    </row>
    <row r="27" spans="1:9" ht="20.100000000000001" customHeight="1" x14ac:dyDescent="0.3">
      <c r="A27" s="229"/>
      <c r="B27" s="229"/>
      <c r="C27" s="229"/>
      <c r="D27" s="229"/>
      <c r="E27" s="229"/>
      <c r="F27" s="229"/>
      <c r="G27" s="229"/>
      <c r="H27" s="229"/>
      <c r="I27" s="229"/>
    </row>
    <row r="28" spans="1:9" ht="20.100000000000001" customHeight="1" x14ac:dyDescent="0.3">
      <c r="A28" s="229"/>
      <c r="B28" s="229"/>
      <c r="C28" s="229"/>
      <c r="D28" s="229"/>
      <c r="E28" s="229"/>
      <c r="F28" s="229"/>
      <c r="G28" s="229"/>
      <c r="H28" s="229"/>
      <c r="I28" s="229"/>
    </row>
    <row r="29" spans="1:9" ht="20.100000000000001" customHeight="1" x14ac:dyDescent="0.3">
      <c r="A29" s="229"/>
      <c r="B29" s="229"/>
      <c r="C29" s="229"/>
      <c r="D29" s="229"/>
      <c r="E29" s="229"/>
      <c r="F29" s="229"/>
      <c r="G29" s="229"/>
      <c r="H29" s="229"/>
      <c r="I29" s="229"/>
    </row>
    <row r="30" spans="1:9" ht="20.100000000000001" customHeight="1" x14ac:dyDescent="0.3">
      <c r="A30" s="229"/>
      <c r="B30" s="229"/>
      <c r="C30" s="229"/>
      <c r="D30" s="229"/>
      <c r="E30" s="229"/>
      <c r="F30" s="229"/>
      <c r="G30" s="229"/>
      <c r="H30" s="229"/>
      <c r="I30" s="229"/>
    </row>
    <row r="31" spans="1:9" ht="20.100000000000001" customHeight="1" x14ac:dyDescent="0.3">
      <c r="A31" s="229"/>
      <c r="B31" s="229"/>
      <c r="C31" s="229"/>
      <c r="D31" s="229"/>
      <c r="E31" s="229"/>
      <c r="F31" s="229"/>
      <c r="G31" s="229"/>
      <c r="H31" s="229"/>
      <c r="I31" s="229"/>
    </row>
    <row r="32" spans="1:9" ht="20.100000000000001" customHeight="1" x14ac:dyDescent="0.3">
      <c r="A32" s="229"/>
      <c r="B32" s="229"/>
      <c r="C32" s="229"/>
      <c r="D32" s="229"/>
      <c r="E32" s="229"/>
      <c r="F32" s="229"/>
      <c r="G32" s="229"/>
      <c r="H32" s="229"/>
      <c r="I32" s="229"/>
    </row>
    <row r="33" spans="1:12" ht="20.100000000000001" customHeight="1" x14ac:dyDescent="0.3">
      <c r="A33" s="229"/>
      <c r="B33" s="229"/>
      <c r="C33" s="229"/>
      <c r="D33" s="229"/>
      <c r="E33" s="229"/>
      <c r="F33" s="229"/>
      <c r="G33" s="229"/>
      <c r="H33" s="229"/>
      <c r="I33" s="229"/>
    </row>
    <row r="34" spans="1:12" ht="20.100000000000001" customHeight="1" x14ac:dyDescent="0.3">
      <c r="A34" s="229"/>
      <c r="B34" s="229"/>
      <c r="C34" s="229"/>
      <c r="D34" s="229"/>
      <c r="E34" s="229"/>
      <c r="F34" s="229"/>
      <c r="G34" s="229"/>
      <c r="H34" s="229"/>
      <c r="I34" s="229"/>
    </row>
    <row r="35" spans="1:12" ht="20.100000000000001" customHeight="1" x14ac:dyDescent="0.3">
      <c r="A35" s="229"/>
      <c r="B35" s="229"/>
      <c r="C35" s="229"/>
      <c r="D35" s="229"/>
      <c r="E35" s="229"/>
      <c r="F35" s="229"/>
      <c r="G35" s="229"/>
      <c r="H35" s="229"/>
      <c r="I35" s="229"/>
    </row>
    <row r="36" spans="1:12" ht="20.100000000000001" customHeight="1" x14ac:dyDescent="0.6"/>
    <row r="37" spans="1:12" ht="20.100000000000001" customHeight="1" x14ac:dyDescent="0.6"/>
    <row r="38" spans="1:12" ht="20.100000000000001" customHeight="1" x14ac:dyDescent="0.6"/>
    <row r="39" spans="1:12" ht="20.100000000000001" customHeight="1" x14ac:dyDescent="0.6"/>
    <row r="47" spans="1:12" x14ac:dyDescent="0.6">
      <c r="L47" s="16"/>
    </row>
  </sheetData>
  <mergeCells count="5">
    <mergeCell ref="A3:I35"/>
    <mergeCell ref="C1:E1"/>
    <mergeCell ref="G1:I1"/>
    <mergeCell ref="A1:B1"/>
    <mergeCell ref="A2:I2"/>
  </mergeCells>
  <pageMargins left="1" right="0.54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0DF5-30D3-48BC-876D-D67A1CAB6F21}">
  <dimension ref="A1:F9"/>
  <sheetViews>
    <sheetView view="pageLayout" topLeftCell="A4" zoomScaleNormal="100" workbookViewId="0">
      <selection activeCell="D12" sqref="D12"/>
    </sheetView>
  </sheetViews>
  <sheetFormatPr defaultRowHeight="27" x14ac:dyDescent="0.6"/>
  <cols>
    <col min="1" max="1" width="15" style="116" customWidth="1"/>
    <col min="2" max="2" width="17.5" style="117" customWidth="1"/>
    <col min="3" max="3" width="8.25" style="117" customWidth="1"/>
    <col min="4" max="4" width="24" customWidth="1"/>
  </cols>
  <sheetData>
    <row r="1" spans="1:6" ht="39" x14ac:dyDescent="0.85">
      <c r="A1" s="234" t="s">
        <v>153</v>
      </c>
      <c r="B1" s="234"/>
      <c r="C1" s="234"/>
      <c r="D1" s="234"/>
      <c r="E1" s="234"/>
    </row>
    <row r="2" spans="1:6" x14ac:dyDescent="0.6">
      <c r="D2" s="116"/>
      <c r="E2" s="117"/>
      <c r="F2" s="116"/>
    </row>
    <row r="3" spans="1:6" x14ac:dyDescent="0.6">
      <c r="A3" s="122" t="s">
        <v>148</v>
      </c>
      <c r="B3" s="118" t="s">
        <v>149</v>
      </c>
      <c r="D3" s="118" t="s">
        <v>147</v>
      </c>
      <c r="E3" s="118" t="s">
        <v>146</v>
      </c>
    </row>
    <row r="4" spans="1:6" x14ac:dyDescent="0.6">
      <c r="A4" s="121">
        <v>0.5</v>
      </c>
      <c r="B4" s="120">
        <v>4</v>
      </c>
      <c r="D4" s="119" t="s">
        <v>150</v>
      </c>
      <c r="E4" s="120">
        <v>1</v>
      </c>
    </row>
    <row r="5" spans="1:6" x14ac:dyDescent="0.6">
      <c r="A5" s="121">
        <v>1</v>
      </c>
      <c r="B5" s="120">
        <v>8</v>
      </c>
      <c r="D5" s="119" t="s">
        <v>151</v>
      </c>
      <c r="E5" s="129">
        <f>IFERROR(VLOOKUP(E4,$A$4:$B$7,2,FALSE),"")</f>
        <v>8</v>
      </c>
    </row>
    <row r="6" spans="1:6" x14ac:dyDescent="0.6">
      <c r="A6" s="121">
        <v>1.5</v>
      </c>
      <c r="B6" s="120">
        <v>12</v>
      </c>
      <c r="D6" s="119" t="s">
        <v>145</v>
      </c>
      <c r="E6" s="120">
        <v>1</v>
      </c>
    </row>
    <row r="7" spans="1:6" x14ac:dyDescent="0.6">
      <c r="A7" s="121">
        <v>2</v>
      </c>
      <c r="B7" s="120">
        <v>16</v>
      </c>
      <c r="D7" s="119" t="s">
        <v>152</v>
      </c>
      <c r="E7" s="120">
        <v>0.5</v>
      </c>
    </row>
    <row r="9" spans="1:6" x14ac:dyDescent="0.6">
      <c r="D9" s="131" t="s">
        <v>155</v>
      </c>
      <c r="E9" s="130"/>
    </row>
  </sheetData>
  <mergeCells count="1">
    <mergeCell ref="A1:E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CA74-0F62-4F92-B4B5-BC5A43AD69ED}">
  <sheetPr codeName="Sheet12">
    <pageSetUpPr fitToPage="1"/>
  </sheetPr>
  <dimension ref="A1:AW162"/>
  <sheetViews>
    <sheetView zoomScale="160" zoomScaleNormal="160" workbookViewId="0">
      <selection activeCell="A3" sqref="A3:C6"/>
    </sheetView>
  </sheetViews>
  <sheetFormatPr defaultColWidth="8.625" defaultRowHeight="17.25" x14ac:dyDescent="0.4"/>
  <cols>
    <col min="1" max="1" width="3.5" style="20" customWidth="1"/>
    <col min="2" max="2" width="6.625" style="71" customWidth="1"/>
    <col min="3" max="3" width="19.375" style="23" customWidth="1"/>
    <col min="4" max="4" width="4" style="26" customWidth="1"/>
    <col min="5" max="5" width="1.5" style="71" customWidth="1"/>
    <col min="6" max="44" width="1.5" style="26" customWidth="1"/>
    <col min="45" max="45" width="3.125" style="26" customWidth="1"/>
    <col min="46" max="47" width="3" style="26" customWidth="1"/>
    <col min="48" max="16384" width="8.625" style="26"/>
  </cols>
  <sheetData>
    <row r="1" spans="1:49" s="96" customFormat="1" ht="18" customHeight="1" x14ac:dyDescent="0.2">
      <c r="A1" s="191" t="s">
        <v>135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</row>
    <row r="2" spans="1:49" s="96" customFormat="1" ht="18" customHeight="1" x14ac:dyDescent="0.2">
      <c r="A2" s="192" t="s">
        <v>136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</row>
    <row r="3" spans="1:49" s="16" customFormat="1" ht="21.75" customHeight="1" x14ac:dyDescent="0.5">
      <c r="A3" s="184" t="s">
        <v>29</v>
      </c>
      <c r="B3" s="186" t="s">
        <v>42</v>
      </c>
      <c r="C3" s="184" t="s">
        <v>47</v>
      </c>
      <c r="D3" s="135" t="s">
        <v>76</v>
      </c>
      <c r="E3" s="197">
        <v>1</v>
      </c>
      <c r="F3" s="198"/>
      <c r="G3" s="198"/>
      <c r="H3" s="198"/>
      <c r="I3" s="198"/>
      <c r="J3" s="198"/>
      <c r="K3" s="198"/>
      <c r="L3" s="198"/>
      <c r="M3" s="198"/>
      <c r="N3" s="199"/>
      <c r="O3" s="197">
        <v>2</v>
      </c>
      <c r="P3" s="198"/>
      <c r="Q3" s="198"/>
      <c r="R3" s="198"/>
      <c r="S3" s="198"/>
      <c r="T3" s="198"/>
      <c r="U3" s="198"/>
      <c r="V3" s="198"/>
      <c r="W3" s="198"/>
      <c r="X3" s="199"/>
      <c r="Y3" s="197">
        <v>3</v>
      </c>
      <c r="Z3" s="198"/>
      <c r="AA3" s="198"/>
      <c r="AB3" s="198"/>
      <c r="AC3" s="198"/>
      <c r="AD3" s="198"/>
      <c r="AE3" s="198"/>
      <c r="AF3" s="198"/>
      <c r="AG3" s="198"/>
      <c r="AH3" s="199"/>
      <c r="AI3" s="197">
        <v>4</v>
      </c>
      <c r="AJ3" s="198"/>
      <c r="AK3" s="198"/>
      <c r="AL3" s="198"/>
      <c r="AM3" s="198"/>
      <c r="AN3" s="198"/>
      <c r="AO3" s="198"/>
      <c r="AP3" s="198"/>
      <c r="AQ3" s="198"/>
      <c r="AR3" s="199"/>
      <c r="AS3" s="193" t="s">
        <v>48</v>
      </c>
      <c r="AT3" s="193"/>
      <c r="AU3" s="193"/>
    </row>
    <row r="4" spans="1:49" s="16" customFormat="1" ht="18.600000000000001" customHeight="1" x14ac:dyDescent="0.5">
      <c r="A4" s="185"/>
      <c r="B4" s="187"/>
      <c r="C4" s="185"/>
      <c r="D4" s="135" t="s">
        <v>25</v>
      </c>
      <c r="E4" s="188" t="s">
        <v>52</v>
      </c>
      <c r="F4" s="189"/>
      <c r="G4" s="189"/>
      <c r="H4" s="189"/>
      <c r="I4" s="189"/>
      <c r="J4" s="189"/>
      <c r="K4" s="189"/>
      <c r="L4" s="189"/>
      <c r="M4" s="189"/>
      <c r="N4" s="190"/>
      <c r="O4" s="188" t="s">
        <v>53</v>
      </c>
      <c r="P4" s="189"/>
      <c r="Q4" s="189"/>
      <c r="R4" s="189"/>
      <c r="S4" s="189"/>
      <c r="T4" s="189"/>
      <c r="U4" s="189"/>
      <c r="V4" s="189"/>
      <c r="W4" s="189"/>
      <c r="X4" s="190"/>
      <c r="Y4" s="188" t="s">
        <v>144</v>
      </c>
      <c r="Z4" s="189"/>
      <c r="AA4" s="189"/>
      <c r="AB4" s="189"/>
      <c r="AC4" s="189"/>
      <c r="AD4" s="189"/>
      <c r="AE4" s="189"/>
      <c r="AF4" s="189"/>
      <c r="AG4" s="189"/>
      <c r="AH4" s="190"/>
      <c r="AI4" s="188" t="s">
        <v>134</v>
      </c>
      <c r="AJ4" s="189"/>
      <c r="AK4" s="189"/>
      <c r="AL4" s="189"/>
      <c r="AM4" s="189"/>
      <c r="AN4" s="189"/>
      <c r="AO4" s="189"/>
      <c r="AP4" s="189"/>
      <c r="AQ4" s="189"/>
      <c r="AR4" s="190"/>
      <c r="AS4" s="194" t="str">
        <f>IF(COUNT(E6:AR6)=0,"",COUNT(E6:AR6))</f>
        <v/>
      </c>
      <c r="AT4" s="194"/>
      <c r="AU4" s="194"/>
    </row>
    <row r="5" spans="1:49" s="16" customFormat="1" ht="14.45" customHeight="1" x14ac:dyDescent="0.5">
      <c r="A5" s="185"/>
      <c r="B5" s="187"/>
      <c r="C5" s="185"/>
      <c r="D5" s="135" t="s">
        <v>24</v>
      </c>
      <c r="E5" s="195"/>
      <c r="F5" s="196"/>
      <c r="G5" s="195"/>
      <c r="H5" s="196"/>
      <c r="I5" s="195"/>
      <c r="J5" s="196"/>
      <c r="K5" s="195"/>
      <c r="L5" s="196"/>
      <c r="M5" s="195"/>
      <c r="N5" s="196"/>
      <c r="O5" s="195"/>
      <c r="P5" s="196"/>
      <c r="Q5" s="195"/>
      <c r="R5" s="196"/>
      <c r="S5" s="195"/>
      <c r="T5" s="196"/>
      <c r="U5" s="195"/>
      <c r="V5" s="196"/>
      <c r="W5" s="195"/>
      <c r="X5" s="196"/>
      <c r="Y5" s="195"/>
      <c r="Z5" s="196"/>
      <c r="AA5" s="195"/>
      <c r="AB5" s="196"/>
      <c r="AC5" s="195"/>
      <c r="AD5" s="196"/>
      <c r="AE5" s="195"/>
      <c r="AF5" s="196"/>
      <c r="AG5" s="195"/>
      <c r="AH5" s="196"/>
      <c r="AI5" s="195"/>
      <c r="AJ5" s="196"/>
      <c r="AK5" s="195"/>
      <c r="AL5" s="196"/>
      <c r="AM5" s="195"/>
      <c r="AN5" s="196"/>
      <c r="AO5" s="195"/>
      <c r="AP5" s="196"/>
      <c r="AQ5" s="195"/>
      <c r="AR5" s="196"/>
      <c r="AS5" s="194"/>
      <c r="AT5" s="194"/>
      <c r="AU5" s="194"/>
    </row>
    <row r="6" spans="1:49" s="16" customFormat="1" ht="14.45" customHeight="1" x14ac:dyDescent="0.5">
      <c r="A6" s="185"/>
      <c r="B6" s="187"/>
      <c r="C6" s="185"/>
      <c r="D6" s="136" t="s">
        <v>131</v>
      </c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97" t="s">
        <v>49</v>
      </c>
      <c r="AT6" s="79" t="s">
        <v>50</v>
      </c>
      <c r="AU6" s="79" t="s">
        <v>51</v>
      </c>
    </row>
    <row r="7" spans="1:49" ht="14.1" customHeight="1" x14ac:dyDescent="0.4">
      <c r="A7" s="94">
        <v>1</v>
      </c>
      <c r="B7" s="94">
        <v>69001</v>
      </c>
      <c r="C7" s="76" t="s">
        <v>80</v>
      </c>
      <c r="D7" s="69"/>
      <c r="E7" s="115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10"/>
      <c r="AQ7" s="110"/>
      <c r="AR7" s="110"/>
      <c r="AS7" s="30">
        <f>IF('1-4'!A7:A51="","",COUNTIF(E7:AR7,"/"))</f>
        <v>0</v>
      </c>
      <c r="AT7" s="30">
        <f>IF('1-4'!A7:A51="","",COUNTIF(E7:AR7,"ล"))</f>
        <v>0</v>
      </c>
      <c r="AU7" s="30">
        <f>IF('1-4'!A7:A51="","",COUNTIF(E7:AR7,"ข"))</f>
        <v>0</v>
      </c>
      <c r="AV7" s="25"/>
      <c r="AW7" s="25"/>
    </row>
    <row r="8" spans="1:49" ht="14.1" customHeight="1" x14ac:dyDescent="0.4">
      <c r="A8" s="94">
        <v>2</v>
      </c>
      <c r="B8" s="94">
        <v>69002</v>
      </c>
      <c r="C8" s="76" t="s">
        <v>81</v>
      </c>
      <c r="D8" s="69"/>
      <c r="E8" s="115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30">
        <f>IF('1-4'!A8:A52="","",COUNTIF(E8:AR8,"/"))</f>
        <v>0</v>
      </c>
      <c r="AT8" s="30">
        <f>IF('1-4'!A8:A52="","",COUNTIF(E8:AR8,"ล"))</f>
        <v>0</v>
      </c>
      <c r="AU8" s="30">
        <f>IF('1-4'!A8:A52="","",COUNTIF(E8:AR8,"ข"))</f>
        <v>0</v>
      </c>
      <c r="AV8" s="25"/>
      <c r="AW8" s="25"/>
    </row>
    <row r="9" spans="1:49" ht="14.1" customHeight="1" x14ac:dyDescent="0.4">
      <c r="A9" s="94">
        <v>3</v>
      </c>
      <c r="B9" s="94">
        <v>69003</v>
      </c>
      <c r="C9" s="76" t="s">
        <v>82</v>
      </c>
      <c r="D9" s="69"/>
      <c r="E9" s="115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30">
        <f>IF('1-4'!A9:A53="","",COUNTIF(E9:AR9,"/"))</f>
        <v>0</v>
      </c>
      <c r="AT9" s="30">
        <f>IF('1-4'!A9:A53="","",COUNTIF(E9:AR9,"ล"))</f>
        <v>0</v>
      </c>
      <c r="AU9" s="30">
        <f>IF('1-4'!A9:A53="","",COUNTIF(E9:AR9,"ข"))</f>
        <v>0</v>
      </c>
      <c r="AV9" s="25"/>
      <c r="AW9" s="25"/>
    </row>
    <row r="10" spans="1:49" ht="14.1" customHeight="1" x14ac:dyDescent="0.4">
      <c r="A10" s="94">
        <v>4</v>
      </c>
      <c r="B10" s="94">
        <v>69004</v>
      </c>
      <c r="C10" s="76" t="s">
        <v>83</v>
      </c>
      <c r="D10" s="69"/>
      <c r="E10" s="115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30">
        <f>IF('1-4'!A10:A54="","",COUNTIF(E10:AR10,"/"))</f>
        <v>0</v>
      </c>
      <c r="AT10" s="30">
        <f>IF('1-4'!A10:A54="","",COUNTIF(E10:AR10,"ล"))</f>
        <v>0</v>
      </c>
      <c r="AU10" s="30">
        <f>IF('1-4'!A10:A54="","",COUNTIF(E10:AR10,"ข"))</f>
        <v>0</v>
      </c>
      <c r="AV10" s="25"/>
      <c r="AW10" s="25"/>
    </row>
    <row r="11" spans="1:49" ht="14.1" customHeight="1" x14ac:dyDescent="0.4">
      <c r="A11" s="94">
        <v>5</v>
      </c>
      <c r="B11" s="94">
        <v>69005</v>
      </c>
      <c r="C11" s="76" t="s">
        <v>84</v>
      </c>
      <c r="D11" s="69"/>
      <c r="E11" s="115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30">
        <f>IF('1-4'!A11:A55="","",COUNTIF(E11:AR11,"/"))</f>
        <v>0</v>
      </c>
      <c r="AT11" s="30">
        <f>IF('1-4'!A11:A55="","",COUNTIF(E11:AR11,"ล"))</f>
        <v>0</v>
      </c>
      <c r="AU11" s="30">
        <f>IF('1-4'!A11:A55="","",COUNTIF(E11:AR11,"ข"))</f>
        <v>0</v>
      </c>
      <c r="AV11" s="25"/>
      <c r="AW11" s="25"/>
    </row>
    <row r="12" spans="1:49" ht="14.1" customHeight="1" x14ac:dyDescent="0.4">
      <c r="A12" s="94">
        <v>6</v>
      </c>
      <c r="B12" s="94">
        <v>69006</v>
      </c>
      <c r="C12" s="76" t="s">
        <v>85</v>
      </c>
      <c r="D12" s="69"/>
      <c r="E12" s="115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30">
        <f>IF('1-4'!A12:A56="","",COUNTIF(E12:AR12,"/"))</f>
        <v>0</v>
      </c>
      <c r="AT12" s="30">
        <f>IF('1-4'!A12:A56="","",COUNTIF(E12:AR12,"ล"))</f>
        <v>0</v>
      </c>
      <c r="AU12" s="30">
        <f>IF('1-4'!A12:A56="","",COUNTIF(E12:AR12,"ข"))</f>
        <v>0</v>
      </c>
      <c r="AV12" s="25"/>
      <c r="AW12" s="25"/>
    </row>
    <row r="13" spans="1:49" ht="14.1" customHeight="1" x14ac:dyDescent="0.4">
      <c r="A13" s="94">
        <v>7</v>
      </c>
      <c r="B13" s="94">
        <v>69007</v>
      </c>
      <c r="C13" s="76" t="s">
        <v>86</v>
      </c>
      <c r="D13" s="69"/>
      <c r="E13" s="115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30">
        <f>IF('1-4'!A13:A57="","",COUNTIF(E13:AR13,"/"))</f>
        <v>0</v>
      </c>
      <c r="AT13" s="30">
        <f>IF('1-4'!A13:A57="","",COUNTIF(E13:AR13,"ล"))</f>
        <v>0</v>
      </c>
      <c r="AU13" s="30">
        <f>IF('1-4'!A13:A57="","",COUNTIF(E13:AR13,"ข"))</f>
        <v>0</v>
      </c>
      <c r="AV13" s="25"/>
      <c r="AW13" s="25"/>
    </row>
    <row r="14" spans="1:49" ht="14.1" customHeight="1" x14ac:dyDescent="0.4">
      <c r="A14" s="94">
        <v>8</v>
      </c>
      <c r="B14" s="94">
        <v>69008</v>
      </c>
      <c r="C14" s="76" t="s">
        <v>87</v>
      </c>
      <c r="D14" s="69"/>
      <c r="E14" s="115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30">
        <f>IF('1-4'!A14:A58="","",COUNTIF(E14:AR14,"/"))</f>
        <v>0</v>
      </c>
      <c r="AT14" s="30">
        <f>IF('1-4'!A14:A58="","",COUNTIF(E14:AR14,"ล"))</f>
        <v>0</v>
      </c>
      <c r="AU14" s="30">
        <f>IF('1-4'!A14:A58="","",COUNTIF(E14:AR14,"ข"))</f>
        <v>0</v>
      </c>
      <c r="AV14" s="25"/>
      <c r="AW14" s="25"/>
    </row>
    <row r="15" spans="1:49" ht="14.1" customHeight="1" x14ac:dyDescent="0.4">
      <c r="A15" s="94">
        <v>9</v>
      </c>
      <c r="B15" s="94">
        <v>69009</v>
      </c>
      <c r="C15" s="76" t="s">
        <v>88</v>
      </c>
      <c r="D15" s="69"/>
      <c r="E15" s="115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30">
        <f>IF('1-4'!A15:A59="","",COUNTIF(E15:AR15,"/"))</f>
        <v>0</v>
      </c>
      <c r="AT15" s="30">
        <f>IF('1-4'!A15:A59="","",COUNTIF(E15:AR15,"ล"))</f>
        <v>0</v>
      </c>
      <c r="AU15" s="30">
        <f>IF('1-4'!A15:A59="","",COUNTIF(E15:AR15,"ข"))</f>
        <v>0</v>
      </c>
      <c r="AV15" s="25"/>
      <c r="AW15" s="25"/>
    </row>
    <row r="16" spans="1:49" ht="14.1" customHeight="1" x14ac:dyDescent="0.4">
      <c r="A16" s="94">
        <v>10</v>
      </c>
      <c r="B16" s="94">
        <v>69010</v>
      </c>
      <c r="C16" s="76" t="s">
        <v>89</v>
      </c>
      <c r="D16" s="69"/>
      <c r="E16" s="115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30">
        <f>IF('1-4'!A16:A60="","",COUNTIF(E16:AR16,"/"))</f>
        <v>0</v>
      </c>
      <c r="AT16" s="30">
        <f>IF('1-4'!A16:A60="","",COUNTIF(E16:AR16,"ล"))</f>
        <v>0</v>
      </c>
      <c r="AU16" s="30">
        <f>IF('1-4'!A16:A60="","",COUNTIF(E16:AR16,"ข"))</f>
        <v>0</v>
      </c>
      <c r="AV16" s="25"/>
      <c r="AW16" s="25"/>
    </row>
    <row r="17" spans="1:49" ht="14.1" customHeight="1" x14ac:dyDescent="0.4">
      <c r="A17" s="94">
        <v>11</v>
      </c>
      <c r="B17" s="94">
        <v>69011</v>
      </c>
      <c r="C17" s="76" t="s">
        <v>90</v>
      </c>
      <c r="D17" s="69"/>
      <c r="E17" s="115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30">
        <f>IF('1-4'!A17:A61="","",COUNTIF(E17:AR17,"/"))</f>
        <v>0</v>
      </c>
      <c r="AT17" s="30">
        <f>IF('1-4'!A17:A61="","",COUNTIF(E17:AR17,"ล"))</f>
        <v>0</v>
      </c>
      <c r="AU17" s="30">
        <f>IF('1-4'!A17:A61="","",COUNTIF(E17:AR17,"ข"))</f>
        <v>0</v>
      </c>
      <c r="AV17" s="25"/>
      <c r="AW17" s="25"/>
    </row>
    <row r="18" spans="1:49" ht="14.1" customHeight="1" x14ac:dyDescent="0.4">
      <c r="A18" s="94">
        <v>12</v>
      </c>
      <c r="B18" s="94">
        <v>69012</v>
      </c>
      <c r="C18" s="76" t="s">
        <v>91</v>
      </c>
      <c r="D18" s="69"/>
      <c r="E18" s="115"/>
      <c r="F18" s="109"/>
      <c r="G18" s="109"/>
      <c r="H18" s="109"/>
      <c r="I18" s="109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30">
        <f>IF('1-4'!A18:A62="","",COUNTIF(E18:AR18,"/"))</f>
        <v>0</v>
      </c>
      <c r="AT18" s="30">
        <f>IF('1-4'!A18:A62="","",COUNTIF(E18:AR18,"ล"))</f>
        <v>0</v>
      </c>
      <c r="AU18" s="30">
        <f>IF('1-4'!A18:A62="","",COUNTIF(E18:AR18,"ข"))</f>
        <v>0</v>
      </c>
      <c r="AV18" s="25"/>
      <c r="AW18" s="25"/>
    </row>
    <row r="19" spans="1:49" ht="14.1" customHeight="1" x14ac:dyDescent="0.4">
      <c r="A19" s="94">
        <v>13</v>
      </c>
      <c r="B19" s="94">
        <v>69013</v>
      </c>
      <c r="C19" s="76" t="s">
        <v>92</v>
      </c>
      <c r="D19" s="69"/>
      <c r="E19" s="115"/>
      <c r="F19" s="109"/>
      <c r="G19" s="109"/>
      <c r="H19" s="109"/>
      <c r="I19" s="109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30">
        <f>IF('1-4'!A19:A63="","",COUNTIF(E19:AR19,"/"))</f>
        <v>0</v>
      </c>
      <c r="AT19" s="30">
        <f>IF('1-4'!A19:A63="","",COUNTIF(E19:AR19,"ล"))</f>
        <v>0</v>
      </c>
      <c r="AU19" s="30">
        <f>IF('1-4'!A19:A63="","",COUNTIF(E19:AR19,"ข"))</f>
        <v>0</v>
      </c>
      <c r="AV19" s="25"/>
      <c r="AW19" s="25"/>
    </row>
    <row r="20" spans="1:49" ht="14.1" customHeight="1" x14ac:dyDescent="0.4">
      <c r="A20" s="94">
        <v>14</v>
      </c>
      <c r="B20" s="94">
        <v>69014</v>
      </c>
      <c r="C20" s="76" t="s">
        <v>93</v>
      </c>
      <c r="D20" s="69"/>
      <c r="E20" s="115"/>
      <c r="F20" s="109"/>
      <c r="G20" s="109"/>
      <c r="H20" s="109"/>
      <c r="I20" s="109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30">
        <f>IF('1-4'!A20:A64="","",COUNTIF(E20:AR20,"/"))</f>
        <v>0</v>
      </c>
      <c r="AT20" s="30">
        <f>IF('1-4'!A20:A64="","",COUNTIF(E20:AR20,"ล"))</f>
        <v>0</v>
      </c>
      <c r="AU20" s="30">
        <f>IF('1-4'!A20:A64="","",COUNTIF(E20:AR20,"ข"))</f>
        <v>0</v>
      </c>
      <c r="AV20" s="25"/>
      <c r="AW20" s="25"/>
    </row>
    <row r="21" spans="1:49" ht="14.1" customHeight="1" x14ac:dyDescent="0.4">
      <c r="A21" s="94">
        <v>15</v>
      </c>
      <c r="B21" s="94">
        <v>69015</v>
      </c>
      <c r="C21" s="76" t="s">
        <v>94</v>
      </c>
      <c r="D21" s="69"/>
      <c r="E21" s="115"/>
      <c r="F21" s="109"/>
      <c r="G21" s="109"/>
      <c r="H21" s="109"/>
      <c r="I21" s="109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30">
        <f>IF('1-4'!A21:A65="","",COUNTIF(E21:AR21,"/"))</f>
        <v>0</v>
      </c>
      <c r="AT21" s="30">
        <f>IF('1-4'!A21:A65="","",COUNTIF(E21:AR21,"ล"))</f>
        <v>0</v>
      </c>
      <c r="AU21" s="30">
        <f>IF('1-4'!A21:A65="","",COUNTIF(E21:AR21,"ข"))</f>
        <v>0</v>
      </c>
      <c r="AV21" s="25"/>
      <c r="AW21" s="25"/>
    </row>
    <row r="22" spans="1:49" ht="14.1" customHeight="1" x14ac:dyDescent="0.4">
      <c r="A22" s="94">
        <v>16</v>
      </c>
      <c r="B22" s="94">
        <v>69016</v>
      </c>
      <c r="C22" s="76" t="s">
        <v>95</v>
      </c>
      <c r="D22" s="69"/>
      <c r="E22" s="115"/>
      <c r="F22" s="109"/>
      <c r="G22" s="109"/>
      <c r="H22" s="109"/>
      <c r="I22" s="109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30">
        <f>IF('1-4'!A22:A66="","",COUNTIF(E22:AR22,"/"))</f>
        <v>0</v>
      </c>
      <c r="AT22" s="30">
        <f>IF('1-4'!A22:A66="","",COUNTIF(E22:AR22,"ล"))</f>
        <v>0</v>
      </c>
      <c r="AU22" s="30">
        <f>IF('1-4'!A22:A66="","",COUNTIF(E22:AR22,"ข"))</f>
        <v>0</v>
      </c>
      <c r="AV22" s="25"/>
      <c r="AW22" s="25"/>
    </row>
    <row r="23" spans="1:49" ht="14.1" customHeight="1" x14ac:dyDescent="0.4">
      <c r="A23" s="94">
        <v>17</v>
      </c>
      <c r="B23" s="94">
        <v>69017</v>
      </c>
      <c r="C23" s="76" t="s">
        <v>96</v>
      </c>
      <c r="D23" s="69"/>
      <c r="E23" s="115"/>
      <c r="F23" s="109"/>
      <c r="G23" s="109"/>
      <c r="H23" s="109"/>
      <c r="I23" s="109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30">
        <f>IF('1-4'!A23:A67="","",COUNTIF(E23:AR23,"/"))</f>
        <v>0</v>
      </c>
      <c r="AT23" s="30">
        <f>IF('1-4'!A23:A67="","",COUNTIF(E23:AR23,"ล"))</f>
        <v>0</v>
      </c>
      <c r="AU23" s="30">
        <f>IF('1-4'!A23:A67="","",COUNTIF(E23:AR23,"ข"))</f>
        <v>0</v>
      </c>
      <c r="AV23" s="25"/>
      <c r="AW23" s="25"/>
    </row>
    <row r="24" spans="1:49" ht="14.1" customHeight="1" x14ac:dyDescent="0.4">
      <c r="A24" s="94">
        <v>18</v>
      </c>
      <c r="B24" s="94">
        <v>69018</v>
      </c>
      <c r="C24" s="76" t="s">
        <v>97</v>
      </c>
      <c r="D24" s="69"/>
      <c r="E24" s="115"/>
      <c r="F24" s="109"/>
      <c r="G24" s="109"/>
      <c r="H24" s="109"/>
      <c r="I24" s="109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30">
        <f>IF('1-4'!A24:A68="","",COUNTIF(E24:AR24,"/"))</f>
        <v>0</v>
      </c>
      <c r="AT24" s="30">
        <f>IF('1-4'!A24:A68="","",COUNTIF(E24:AR24,"ล"))</f>
        <v>0</v>
      </c>
      <c r="AU24" s="30">
        <f>IF('1-4'!A24:A68="","",COUNTIF(E24:AR24,"ข"))</f>
        <v>0</v>
      </c>
      <c r="AV24" s="25"/>
      <c r="AW24" s="25"/>
    </row>
    <row r="25" spans="1:49" ht="14.1" customHeight="1" x14ac:dyDescent="0.4">
      <c r="A25" s="94">
        <v>19</v>
      </c>
      <c r="B25" s="94">
        <v>69019</v>
      </c>
      <c r="C25" s="76" t="s">
        <v>98</v>
      </c>
      <c r="D25" s="69"/>
      <c r="E25" s="115"/>
      <c r="F25" s="109"/>
      <c r="G25" s="109"/>
      <c r="H25" s="109"/>
      <c r="I25" s="109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30">
        <f>IF('1-4'!A25:A69="","",COUNTIF(E25:AR25,"/"))</f>
        <v>0</v>
      </c>
      <c r="AT25" s="30">
        <f>IF('1-4'!A25:A69="","",COUNTIF(E25:AR25,"ล"))</f>
        <v>0</v>
      </c>
      <c r="AU25" s="30">
        <f>IF('1-4'!A25:A69="","",COUNTIF(E25:AR25,"ข"))</f>
        <v>0</v>
      </c>
      <c r="AV25" s="25"/>
      <c r="AW25" s="25"/>
    </row>
    <row r="26" spans="1:49" ht="14.1" customHeight="1" x14ac:dyDescent="0.4">
      <c r="A26" s="94">
        <v>20</v>
      </c>
      <c r="B26" s="94">
        <v>69020</v>
      </c>
      <c r="C26" s="76" t="s">
        <v>99</v>
      </c>
      <c r="D26" s="69"/>
      <c r="E26" s="115"/>
      <c r="F26" s="109"/>
      <c r="G26" s="109"/>
      <c r="H26" s="109"/>
      <c r="I26" s="109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30">
        <f>IF('1-4'!A26:A70="","",COUNTIF(E26:AR26,"/"))</f>
        <v>0</v>
      </c>
      <c r="AT26" s="30">
        <f>IF('1-4'!A26:A70="","",COUNTIF(E26:AR26,"ล"))</f>
        <v>0</v>
      </c>
      <c r="AU26" s="30">
        <f>IF('1-4'!A26:A70="","",COUNTIF(E26:AR26,"ข"))</f>
        <v>0</v>
      </c>
      <c r="AV26" s="25"/>
      <c r="AW26" s="25"/>
    </row>
    <row r="27" spans="1:49" ht="14.1" customHeight="1" x14ac:dyDescent="0.4">
      <c r="A27" s="94">
        <v>21</v>
      </c>
      <c r="B27" s="94">
        <v>69021</v>
      </c>
      <c r="C27" s="76" t="s">
        <v>100</v>
      </c>
      <c r="D27" s="69"/>
      <c r="E27" s="115"/>
      <c r="F27" s="109"/>
      <c r="G27" s="109"/>
      <c r="H27" s="109"/>
      <c r="I27" s="109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30">
        <f>IF('1-4'!A27:A71="","",COUNTIF(E27:AR27,"/"))</f>
        <v>0</v>
      </c>
      <c r="AT27" s="30">
        <f>IF('1-4'!A27:A71="","",COUNTIF(E27:AR27,"ล"))</f>
        <v>0</v>
      </c>
      <c r="AU27" s="30">
        <f>IF('1-4'!A27:A71="","",COUNTIF(E27:AR27,"ข"))</f>
        <v>0</v>
      </c>
      <c r="AV27" s="25"/>
      <c r="AW27" s="25"/>
    </row>
    <row r="28" spans="1:49" ht="14.1" customHeight="1" x14ac:dyDescent="0.4">
      <c r="A28" s="94">
        <v>22</v>
      </c>
      <c r="B28" s="94">
        <v>69022</v>
      </c>
      <c r="C28" s="76" t="s">
        <v>101</v>
      </c>
      <c r="D28" s="69"/>
      <c r="E28" s="115"/>
      <c r="F28" s="109"/>
      <c r="G28" s="109"/>
      <c r="H28" s="109"/>
      <c r="I28" s="109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30">
        <f>IF('1-4'!A28:A72="","",COUNTIF(E28:AR28,"/"))</f>
        <v>0</v>
      </c>
      <c r="AT28" s="30">
        <f>IF('1-4'!A28:A72="","",COUNTIF(E28:AR28,"ล"))</f>
        <v>0</v>
      </c>
      <c r="AU28" s="30">
        <f>IF('1-4'!A28:A72="","",COUNTIF(E28:AR28,"ข"))</f>
        <v>0</v>
      </c>
      <c r="AV28" s="25"/>
      <c r="AW28" s="25"/>
    </row>
    <row r="29" spans="1:49" ht="14.1" customHeight="1" x14ac:dyDescent="0.4">
      <c r="A29" s="94">
        <v>23</v>
      </c>
      <c r="B29" s="94">
        <v>69023</v>
      </c>
      <c r="C29" s="76" t="s">
        <v>102</v>
      </c>
      <c r="D29" s="69"/>
      <c r="E29" s="115"/>
      <c r="F29" s="109"/>
      <c r="G29" s="109"/>
      <c r="H29" s="109"/>
      <c r="I29" s="109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30">
        <f>IF('1-4'!A29:A73="","",COUNTIF(E29:AR29,"/"))</f>
        <v>0</v>
      </c>
      <c r="AT29" s="30">
        <f>IF('1-4'!A29:A73="","",COUNTIF(E29:AR29,"ล"))</f>
        <v>0</v>
      </c>
      <c r="AU29" s="30">
        <f>IF('1-4'!A29:A73="","",COUNTIF(E29:AR29,"ข"))</f>
        <v>0</v>
      </c>
      <c r="AV29" s="25"/>
      <c r="AW29" s="25"/>
    </row>
    <row r="30" spans="1:49" ht="14.1" customHeight="1" x14ac:dyDescent="0.4">
      <c r="A30" s="94">
        <v>24</v>
      </c>
      <c r="B30" s="94">
        <v>69024</v>
      </c>
      <c r="C30" s="76" t="s">
        <v>103</v>
      </c>
      <c r="D30" s="69"/>
      <c r="E30" s="115"/>
      <c r="F30" s="109"/>
      <c r="G30" s="109"/>
      <c r="H30" s="109"/>
      <c r="I30" s="109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30">
        <f>IF('1-4'!A30:A74="","",COUNTIF(E30:AR30,"/"))</f>
        <v>0</v>
      </c>
      <c r="AT30" s="30">
        <f>IF('1-4'!A30:A74="","",COUNTIF(E30:AR30,"ล"))</f>
        <v>0</v>
      </c>
      <c r="AU30" s="30">
        <f>IF('1-4'!A30:A74="","",COUNTIF(E30:AR30,"ข"))</f>
        <v>0</v>
      </c>
      <c r="AV30" s="25"/>
      <c r="AW30" s="25"/>
    </row>
    <row r="31" spans="1:49" ht="14.1" customHeight="1" x14ac:dyDescent="0.4">
      <c r="A31" s="94">
        <v>25</v>
      </c>
      <c r="B31" s="94">
        <v>69025</v>
      </c>
      <c r="C31" s="76" t="s">
        <v>104</v>
      </c>
      <c r="D31" s="69"/>
      <c r="E31" s="115"/>
      <c r="F31" s="109"/>
      <c r="G31" s="109"/>
      <c r="H31" s="109"/>
      <c r="I31" s="109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30">
        <f>IF('1-4'!A31:A75="","",COUNTIF(E31:AR31,"/"))</f>
        <v>0</v>
      </c>
      <c r="AT31" s="30">
        <f>IF('1-4'!A31:A75="","",COUNTIF(E31:AR31,"ล"))</f>
        <v>0</v>
      </c>
      <c r="AU31" s="30">
        <f>IF('1-4'!A31:A75="","",COUNTIF(E31:AR31,"ข"))</f>
        <v>0</v>
      </c>
      <c r="AV31" s="25"/>
      <c r="AW31" s="25"/>
    </row>
    <row r="32" spans="1:49" ht="14.1" customHeight="1" x14ac:dyDescent="0.4">
      <c r="A32" s="94">
        <v>26</v>
      </c>
      <c r="B32" s="94">
        <v>69026</v>
      </c>
      <c r="C32" s="76" t="s">
        <v>105</v>
      </c>
      <c r="D32" s="69"/>
      <c r="E32" s="115"/>
      <c r="F32" s="109"/>
      <c r="G32" s="109"/>
      <c r="H32" s="109"/>
      <c r="I32" s="109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30">
        <f>IF('1-4'!A32:A76="","",COUNTIF(E32:AR32,"/"))</f>
        <v>0</v>
      </c>
      <c r="AT32" s="30">
        <f>IF('1-4'!A32:A76="","",COUNTIF(E32:AR32,"ล"))</f>
        <v>0</v>
      </c>
      <c r="AU32" s="30">
        <f>IF('1-4'!A32:A76="","",COUNTIF(E32:AR32,"ข"))</f>
        <v>0</v>
      </c>
      <c r="AV32" s="25"/>
      <c r="AW32" s="25"/>
    </row>
    <row r="33" spans="1:49" ht="14.1" customHeight="1" x14ac:dyDescent="0.4">
      <c r="A33" s="94">
        <v>27</v>
      </c>
      <c r="B33" s="94">
        <v>69027</v>
      </c>
      <c r="C33" s="76" t="s">
        <v>106</v>
      </c>
      <c r="D33" s="69"/>
      <c r="E33" s="115"/>
      <c r="F33" s="109"/>
      <c r="G33" s="109"/>
      <c r="H33" s="109"/>
      <c r="I33" s="109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30">
        <f>IF('1-4'!A33:A77="","",COUNTIF(E33:AR33,"/"))</f>
        <v>0</v>
      </c>
      <c r="AT33" s="30">
        <f>IF('1-4'!A33:A77="","",COUNTIF(E33:AR33,"ล"))</f>
        <v>0</v>
      </c>
      <c r="AU33" s="30">
        <f>IF('1-4'!A33:A77="","",COUNTIF(E33:AR33,"ข"))</f>
        <v>0</v>
      </c>
      <c r="AV33" s="25"/>
      <c r="AW33" s="25"/>
    </row>
    <row r="34" spans="1:49" ht="14.1" customHeight="1" x14ac:dyDescent="0.4">
      <c r="A34" s="94">
        <v>28</v>
      </c>
      <c r="B34" s="94">
        <v>69028</v>
      </c>
      <c r="C34" s="76" t="s">
        <v>107</v>
      </c>
      <c r="D34" s="69"/>
      <c r="E34" s="115"/>
      <c r="F34" s="109"/>
      <c r="G34" s="109"/>
      <c r="H34" s="109"/>
      <c r="I34" s="109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30">
        <f>IF('1-4'!A34:A78="","",COUNTIF(E34:AR34,"/"))</f>
        <v>0</v>
      </c>
      <c r="AT34" s="30">
        <f>IF('1-4'!A34:A78="","",COUNTIF(E34:AR34,"ล"))</f>
        <v>0</v>
      </c>
      <c r="AU34" s="30">
        <f>IF('1-4'!A34:A78="","",COUNTIF(E34:AR34,"ข"))</f>
        <v>0</v>
      </c>
      <c r="AV34" s="25"/>
      <c r="AW34" s="25"/>
    </row>
    <row r="35" spans="1:49" ht="14.1" customHeight="1" x14ac:dyDescent="0.4">
      <c r="A35" s="94">
        <v>29</v>
      </c>
      <c r="B35" s="94">
        <v>69029</v>
      </c>
      <c r="C35" s="76" t="s">
        <v>108</v>
      </c>
      <c r="D35" s="69"/>
      <c r="E35" s="115"/>
      <c r="F35" s="109"/>
      <c r="G35" s="109"/>
      <c r="H35" s="109"/>
      <c r="I35" s="109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30">
        <f>IF('1-4'!A35:A79="","",COUNTIF(E35:AR35,"/"))</f>
        <v>0</v>
      </c>
      <c r="AT35" s="30">
        <f>IF('1-4'!A35:A79="","",COUNTIF(E35:AR35,"ล"))</f>
        <v>0</v>
      </c>
      <c r="AU35" s="30">
        <f>IF('1-4'!A35:A79="","",COUNTIF(E35:AR35,"ข"))</f>
        <v>0</v>
      </c>
      <c r="AV35" s="25"/>
      <c r="AW35" s="25"/>
    </row>
    <row r="36" spans="1:49" ht="14.1" customHeight="1" x14ac:dyDescent="0.4">
      <c r="A36" s="94">
        <v>30</v>
      </c>
      <c r="B36" s="94">
        <v>69030</v>
      </c>
      <c r="C36" s="76" t="s">
        <v>109</v>
      </c>
      <c r="D36" s="69"/>
      <c r="E36" s="115"/>
      <c r="F36" s="109"/>
      <c r="G36" s="109"/>
      <c r="H36" s="109"/>
      <c r="I36" s="109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30">
        <f>IF('1-4'!A36:A80="","",COUNTIF(E36:AR36,"/"))</f>
        <v>0</v>
      </c>
      <c r="AT36" s="30">
        <f>IF('1-4'!A36:A80="","",COUNTIF(E36:AR36,"ล"))</f>
        <v>0</v>
      </c>
      <c r="AU36" s="30">
        <f>IF('1-4'!A36:A80="","",COUNTIF(E36:AR36,"ข"))</f>
        <v>0</v>
      </c>
      <c r="AV36" s="25"/>
      <c r="AW36" s="25"/>
    </row>
    <row r="37" spans="1:49" ht="14.1" customHeight="1" x14ac:dyDescent="0.4">
      <c r="A37" s="94">
        <v>31</v>
      </c>
      <c r="B37" s="94">
        <v>69031</v>
      </c>
      <c r="C37" s="76" t="s">
        <v>110</v>
      </c>
      <c r="D37" s="69"/>
      <c r="E37" s="115"/>
      <c r="F37" s="109"/>
      <c r="G37" s="109"/>
      <c r="H37" s="109"/>
      <c r="I37" s="109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30">
        <f>IF('1-4'!A37:A81="","",COUNTIF(E37:AR37,"/"))</f>
        <v>0</v>
      </c>
      <c r="AT37" s="30">
        <f>IF('1-4'!A37:A81="","",COUNTIF(E37:AR37,"ล"))</f>
        <v>0</v>
      </c>
      <c r="AU37" s="30">
        <f>IF('1-4'!A37:A81="","",COUNTIF(E37:AR37,"ข"))</f>
        <v>0</v>
      </c>
      <c r="AV37" s="25"/>
      <c r="AW37" s="25"/>
    </row>
    <row r="38" spans="1:49" ht="14.1" customHeight="1" x14ac:dyDescent="0.4">
      <c r="A38" s="94">
        <v>32</v>
      </c>
      <c r="B38" s="94">
        <v>69032</v>
      </c>
      <c r="C38" s="76" t="s">
        <v>111</v>
      </c>
      <c r="D38" s="69"/>
      <c r="E38" s="115"/>
      <c r="F38" s="109"/>
      <c r="G38" s="109"/>
      <c r="H38" s="109"/>
      <c r="I38" s="109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30">
        <f>IF('1-4'!A38:A82="","",COUNTIF(E38:AR38,"/"))</f>
        <v>0</v>
      </c>
      <c r="AT38" s="30">
        <f>IF('1-4'!A38:A82="","",COUNTIF(E38:AR38,"ล"))</f>
        <v>0</v>
      </c>
      <c r="AU38" s="30">
        <f>IF('1-4'!A38:A82="","",COUNTIF(E38:AR38,"ข"))</f>
        <v>0</v>
      </c>
      <c r="AV38" s="25"/>
      <c r="AW38" s="25"/>
    </row>
    <row r="39" spans="1:49" ht="14.1" customHeight="1" x14ac:dyDescent="0.4">
      <c r="A39" s="94">
        <v>33</v>
      </c>
      <c r="B39" s="94">
        <v>69033</v>
      </c>
      <c r="C39" s="76" t="s">
        <v>112</v>
      </c>
      <c r="D39" s="69"/>
      <c r="E39" s="115"/>
      <c r="F39" s="109"/>
      <c r="G39" s="109"/>
      <c r="H39" s="109"/>
      <c r="I39" s="109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30">
        <f>IF('1-4'!A39:A83="","",COUNTIF(E39:AR39,"/"))</f>
        <v>0</v>
      </c>
      <c r="AT39" s="30">
        <f>IF('1-4'!A39:A83="","",COUNTIF(E39:AR39,"ล"))</f>
        <v>0</v>
      </c>
      <c r="AU39" s="30">
        <f>IF('1-4'!A39:A83="","",COUNTIF(E39:AR39,"ข"))</f>
        <v>0</v>
      </c>
      <c r="AV39" s="25"/>
      <c r="AW39" s="25"/>
    </row>
    <row r="40" spans="1:49" ht="14.1" customHeight="1" x14ac:dyDescent="0.4">
      <c r="A40" s="94">
        <v>34</v>
      </c>
      <c r="B40" s="94">
        <v>69034</v>
      </c>
      <c r="C40" s="76" t="s">
        <v>113</v>
      </c>
      <c r="D40" s="69"/>
      <c r="E40" s="115"/>
      <c r="F40" s="109"/>
      <c r="G40" s="109"/>
      <c r="H40" s="109"/>
      <c r="I40" s="109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30">
        <f>IF('1-4'!A40:A84="","",COUNTIF(E40:AR40,"/"))</f>
        <v>0</v>
      </c>
      <c r="AT40" s="30">
        <f>IF('1-4'!A40:A84="","",COUNTIF(E40:AR40,"ล"))</f>
        <v>0</v>
      </c>
      <c r="AU40" s="30">
        <f>IF('1-4'!A40:A84="","",COUNTIF(E40:AR40,"ข"))</f>
        <v>0</v>
      </c>
      <c r="AV40" s="25"/>
      <c r="AW40" s="25"/>
    </row>
    <row r="41" spans="1:49" ht="14.1" customHeight="1" x14ac:dyDescent="0.4">
      <c r="A41" s="94">
        <v>35</v>
      </c>
      <c r="B41" s="94">
        <v>69035</v>
      </c>
      <c r="C41" s="76" t="s">
        <v>114</v>
      </c>
      <c r="D41" s="69"/>
      <c r="E41" s="115"/>
      <c r="F41" s="109"/>
      <c r="G41" s="109"/>
      <c r="H41" s="109"/>
      <c r="I41" s="109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30">
        <f>IF('1-4'!A41:A85="","",COUNTIF(E41:AR41,"/"))</f>
        <v>0</v>
      </c>
      <c r="AT41" s="30">
        <f>IF('1-4'!A41:A85="","",COUNTIF(E41:AR41,"ล"))</f>
        <v>0</v>
      </c>
      <c r="AU41" s="30">
        <f>IF('1-4'!A41:A85="","",COUNTIF(E41:AR41,"ข"))</f>
        <v>0</v>
      </c>
      <c r="AV41" s="25"/>
      <c r="AW41" s="25"/>
    </row>
    <row r="42" spans="1:49" ht="14.1" customHeight="1" x14ac:dyDescent="0.4">
      <c r="A42" s="94">
        <v>36</v>
      </c>
      <c r="B42" s="94">
        <v>69036</v>
      </c>
      <c r="C42" s="76" t="s">
        <v>115</v>
      </c>
      <c r="D42" s="69"/>
      <c r="E42" s="115"/>
      <c r="F42" s="109"/>
      <c r="G42" s="109"/>
      <c r="H42" s="109"/>
      <c r="I42" s="109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30">
        <f>IF('1-4'!A42:A86="","",COUNTIF(E42:AR42,"/"))</f>
        <v>0</v>
      </c>
      <c r="AT42" s="30">
        <f>IF('1-4'!A42:A86="","",COUNTIF(E42:AR42,"ล"))</f>
        <v>0</v>
      </c>
      <c r="AU42" s="30">
        <f>IF('1-4'!A42:A86="","",COUNTIF(E42:AR42,"ข"))</f>
        <v>0</v>
      </c>
      <c r="AV42" s="25"/>
      <c r="AW42" s="25"/>
    </row>
    <row r="43" spans="1:49" ht="14.1" customHeight="1" x14ac:dyDescent="0.4">
      <c r="A43" s="94">
        <v>37</v>
      </c>
      <c r="B43" s="94">
        <v>69037</v>
      </c>
      <c r="C43" s="76" t="s">
        <v>116</v>
      </c>
      <c r="D43" s="69"/>
      <c r="E43" s="115"/>
      <c r="F43" s="109"/>
      <c r="G43" s="109"/>
      <c r="H43" s="109"/>
      <c r="I43" s="109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30">
        <f>IF('1-4'!A43:A87="","",COUNTIF(E43:AR43,"/"))</f>
        <v>0</v>
      </c>
      <c r="AT43" s="30">
        <f>IF('1-4'!A43:A87="","",COUNTIF(E43:AR43,"ล"))</f>
        <v>0</v>
      </c>
      <c r="AU43" s="30">
        <f>IF('1-4'!A43:A87="","",COUNTIF(E43:AR43,"ข"))</f>
        <v>0</v>
      </c>
      <c r="AV43" s="25"/>
      <c r="AW43" s="25"/>
    </row>
    <row r="44" spans="1:49" ht="14.1" customHeight="1" x14ac:dyDescent="0.4">
      <c r="A44" s="94">
        <v>38</v>
      </c>
      <c r="B44" s="94">
        <v>69038</v>
      </c>
      <c r="C44" s="76" t="s">
        <v>117</v>
      </c>
      <c r="D44" s="69"/>
      <c r="E44" s="115"/>
      <c r="F44" s="109"/>
      <c r="G44" s="109"/>
      <c r="H44" s="109"/>
      <c r="I44" s="109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30">
        <f>IF('1-4'!A44:A88="","",COUNTIF(E44:AR44,"/"))</f>
        <v>0</v>
      </c>
      <c r="AT44" s="30">
        <f>IF('1-4'!A44:A88="","",COUNTIF(E44:AR44,"ล"))</f>
        <v>0</v>
      </c>
      <c r="AU44" s="30">
        <f>IF('1-4'!A44:A88="","",COUNTIF(E44:AR44,"ข"))</f>
        <v>0</v>
      </c>
      <c r="AV44" s="25"/>
      <c r="AW44" s="25"/>
    </row>
    <row r="45" spans="1:49" ht="14.1" customHeight="1" x14ac:dyDescent="0.4">
      <c r="A45" s="94">
        <v>39</v>
      </c>
      <c r="B45" s="94">
        <v>69039</v>
      </c>
      <c r="C45" s="76" t="s">
        <v>118</v>
      </c>
      <c r="D45" s="69"/>
      <c r="E45" s="115"/>
      <c r="F45" s="109"/>
      <c r="G45" s="109"/>
      <c r="H45" s="109"/>
      <c r="I45" s="109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30">
        <f>IF('1-4'!A45:A89="","",COUNTIF(E45:AR45,"/"))</f>
        <v>0</v>
      </c>
      <c r="AT45" s="30">
        <f>IF('1-4'!A45:A89="","",COUNTIF(E45:AR45,"ล"))</f>
        <v>0</v>
      </c>
      <c r="AU45" s="30">
        <f>IF('1-4'!A45:A89="","",COUNTIF(E45:AR45,"ข"))</f>
        <v>0</v>
      </c>
      <c r="AV45" s="25"/>
      <c r="AW45" s="25"/>
    </row>
    <row r="46" spans="1:49" ht="14.1" customHeight="1" x14ac:dyDescent="0.4">
      <c r="A46" s="94">
        <v>40</v>
      </c>
      <c r="B46" s="94">
        <v>69040</v>
      </c>
      <c r="C46" s="76" t="s">
        <v>119</v>
      </c>
      <c r="D46" s="69"/>
      <c r="E46" s="115"/>
      <c r="F46" s="109"/>
      <c r="G46" s="109"/>
      <c r="H46" s="109"/>
      <c r="I46" s="109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30">
        <f>IF('1-4'!A46:A90="","",COUNTIF(E46:AR46,"/"))</f>
        <v>0</v>
      </c>
      <c r="AT46" s="30">
        <f>IF('1-4'!A46:A90="","",COUNTIF(E46:AR46,"ล"))</f>
        <v>0</v>
      </c>
      <c r="AU46" s="30">
        <f>IF('1-4'!A46:A90="","",COUNTIF(E46:AR46,"ข"))</f>
        <v>0</v>
      </c>
      <c r="AV46" s="25"/>
      <c r="AW46" s="25"/>
    </row>
    <row r="47" spans="1:49" ht="14.1" customHeight="1" x14ac:dyDescent="0.4">
      <c r="A47" s="94">
        <v>41</v>
      </c>
      <c r="B47" s="94">
        <v>69041</v>
      </c>
      <c r="C47" s="76" t="s">
        <v>120</v>
      </c>
      <c r="D47" s="69"/>
      <c r="E47" s="115"/>
      <c r="F47" s="109"/>
      <c r="G47" s="109"/>
      <c r="H47" s="109"/>
      <c r="I47" s="109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30">
        <f>IF('1-4'!A47:A91="","",COUNTIF(E47:AR47,"/"))</f>
        <v>0</v>
      </c>
      <c r="AT47" s="30">
        <f>IF('1-4'!A47:A91="","",COUNTIF(E47:AR47,"ล"))</f>
        <v>0</v>
      </c>
      <c r="AU47" s="30">
        <f>IF('1-4'!A47:A91="","",COUNTIF(E47:AR47,"ข"))</f>
        <v>0</v>
      </c>
      <c r="AV47" s="25"/>
      <c r="AW47" s="25"/>
    </row>
    <row r="48" spans="1:49" ht="14.1" customHeight="1" x14ac:dyDescent="0.4">
      <c r="A48" s="94">
        <v>42</v>
      </c>
      <c r="B48" s="94">
        <v>69042</v>
      </c>
      <c r="C48" s="76" t="s">
        <v>121</v>
      </c>
      <c r="D48" s="69"/>
      <c r="E48" s="115"/>
      <c r="F48" s="109"/>
      <c r="G48" s="109"/>
      <c r="H48" s="109"/>
      <c r="I48" s="109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30">
        <f>IF('1-4'!A48:A92="","",COUNTIF(E48:AR48,"/"))</f>
        <v>0</v>
      </c>
      <c r="AT48" s="30">
        <f>IF('1-4'!A48:A92="","",COUNTIF(E48:AR48,"ล"))</f>
        <v>0</v>
      </c>
      <c r="AU48" s="30">
        <f>IF('1-4'!A48:A92="","",COUNTIF(E48:AR48,"ข"))</f>
        <v>0</v>
      </c>
      <c r="AV48" s="25"/>
      <c r="AW48" s="25"/>
    </row>
    <row r="49" spans="1:49" ht="14.1" customHeight="1" x14ac:dyDescent="0.4">
      <c r="A49" s="94">
        <v>43</v>
      </c>
      <c r="B49" s="94">
        <v>69043</v>
      </c>
      <c r="C49" s="76" t="s">
        <v>122</v>
      </c>
      <c r="D49" s="69"/>
      <c r="E49" s="115"/>
      <c r="F49" s="109"/>
      <c r="G49" s="109"/>
      <c r="H49" s="109"/>
      <c r="I49" s="109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30">
        <f>IF('1-4'!A49:A93="","",COUNTIF(E49:AR49,"/"))</f>
        <v>0</v>
      </c>
      <c r="AT49" s="30">
        <f>IF('1-4'!A49:A93="","",COUNTIF(E49:AR49,"ล"))</f>
        <v>0</v>
      </c>
      <c r="AU49" s="30">
        <f>IF('1-4'!A49:A93="","",COUNTIF(E49:AR49,"ข"))</f>
        <v>0</v>
      </c>
      <c r="AV49" s="25"/>
      <c r="AW49" s="25"/>
    </row>
    <row r="50" spans="1:49" ht="14.1" customHeight="1" x14ac:dyDescent="0.4">
      <c r="A50" s="94">
        <v>44</v>
      </c>
      <c r="B50" s="94">
        <v>69044</v>
      </c>
      <c r="C50" s="76" t="s">
        <v>123</v>
      </c>
      <c r="D50" s="69"/>
      <c r="E50" s="115"/>
      <c r="F50" s="109"/>
      <c r="G50" s="109"/>
      <c r="H50" s="109"/>
      <c r="I50" s="109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30">
        <f>IF('1-4'!A50:A94="","",COUNTIF(E50:AR50,"/"))</f>
        <v>0</v>
      </c>
      <c r="AT50" s="30">
        <f>IF('1-4'!A50:A94="","",COUNTIF(E50:AR50,"ล"))</f>
        <v>0</v>
      </c>
      <c r="AU50" s="30">
        <f>IF('1-4'!A50:A94="","",COUNTIF(E50:AR50,"ข"))</f>
        <v>0</v>
      </c>
      <c r="AV50" s="25"/>
      <c r="AW50" s="25"/>
    </row>
    <row r="51" spans="1:49" ht="14.1" customHeight="1" x14ac:dyDescent="0.4">
      <c r="A51" s="94">
        <v>45</v>
      </c>
      <c r="B51" s="94">
        <v>69046</v>
      </c>
      <c r="C51" s="76" t="s">
        <v>124</v>
      </c>
      <c r="D51" s="69"/>
      <c r="E51" s="115"/>
      <c r="F51" s="109"/>
      <c r="G51" s="109"/>
      <c r="H51" s="109"/>
      <c r="I51" s="109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30">
        <f>IF('1-4'!A51:A95="","",COUNTIF(E51:AR51,"/"))</f>
        <v>0</v>
      </c>
      <c r="AT51" s="30">
        <f>IF('1-4'!A51:A95="","",COUNTIF(E51:AR51,"ล"))</f>
        <v>0</v>
      </c>
      <c r="AU51" s="30">
        <f>IF('1-4'!A51:A95="","",COUNTIF(E51:AR51,"ข"))</f>
        <v>0</v>
      </c>
      <c r="AV51" s="25"/>
      <c r="AW51" s="25"/>
    </row>
    <row r="52" spans="1:49" ht="14.1" customHeight="1" x14ac:dyDescent="0.45">
      <c r="A52" s="92"/>
      <c r="B52" s="95"/>
      <c r="C52" s="93"/>
      <c r="D52" s="25"/>
      <c r="E52" s="70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</row>
    <row r="53" spans="1:49" ht="14.1" customHeight="1" x14ac:dyDescent="0.45">
      <c r="A53" s="92"/>
      <c r="B53" s="95"/>
      <c r="C53" s="93"/>
      <c r="D53" s="25"/>
      <c r="E53" s="70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</row>
    <row r="54" spans="1:49" ht="14.1" customHeight="1" x14ac:dyDescent="0.45">
      <c r="A54" s="92"/>
      <c r="B54" s="95"/>
      <c r="C54" s="93"/>
      <c r="D54" s="25"/>
      <c r="E54" s="70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</row>
    <row r="55" spans="1:49" ht="14.1" customHeight="1" x14ac:dyDescent="0.45">
      <c r="A55" s="92"/>
      <c r="B55" s="95"/>
      <c r="C55" s="93"/>
      <c r="D55" s="25"/>
      <c r="E55" s="70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</row>
    <row r="56" spans="1:49" ht="14.1" customHeight="1" x14ac:dyDescent="0.45">
      <c r="A56" s="92"/>
      <c r="B56" s="95"/>
      <c r="C56" s="93"/>
      <c r="D56" s="25"/>
      <c r="E56" s="70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</row>
    <row r="57" spans="1:49" ht="18.75" x14ac:dyDescent="0.45">
      <c r="A57" s="92"/>
      <c r="B57" s="95"/>
      <c r="C57" s="93"/>
      <c r="D57" s="25"/>
      <c r="E57" s="70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</row>
    <row r="58" spans="1:49" ht="18.75" x14ac:dyDescent="0.45">
      <c r="A58" s="92"/>
      <c r="B58" s="95"/>
      <c r="C58" s="93"/>
      <c r="D58" s="25"/>
      <c r="E58" s="70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</row>
    <row r="59" spans="1:49" ht="18.75" x14ac:dyDescent="0.45">
      <c r="A59" s="92"/>
      <c r="B59" s="95"/>
      <c r="C59" s="93"/>
      <c r="D59" s="25"/>
      <c r="E59" s="70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</row>
    <row r="60" spans="1:49" ht="18.75" x14ac:dyDescent="0.45">
      <c r="A60" s="92"/>
      <c r="B60" s="95"/>
      <c r="C60" s="93"/>
      <c r="D60" s="25"/>
      <c r="E60" s="70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</row>
    <row r="61" spans="1:49" ht="18.75" x14ac:dyDescent="0.45">
      <c r="A61" s="19"/>
      <c r="B61" s="70"/>
      <c r="C61" s="93"/>
      <c r="D61" s="25"/>
      <c r="E61" s="70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</row>
    <row r="62" spans="1:49" ht="18.75" x14ac:dyDescent="0.45">
      <c r="A62" s="19"/>
      <c r="B62" s="70"/>
      <c r="C62" s="93"/>
      <c r="D62" s="25"/>
      <c r="E62" s="70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</row>
    <row r="63" spans="1:49" ht="18.75" x14ac:dyDescent="0.45">
      <c r="A63" s="19"/>
      <c r="B63" s="70"/>
      <c r="C63" s="93"/>
      <c r="D63" s="25"/>
      <c r="E63" s="70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</row>
    <row r="64" spans="1:49" ht="18.75" x14ac:dyDescent="0.45">
      <c r="A64" s="19"/>
      <c r="B64" s="70"/>
      <c r="C64" s="93"/>
      <c r="D64" s="25"/>
      <c r="E64" s="70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</row>
    <row r="65" spans="1:49" ht="18.75" x14ac:dyDescent="0.45">
      <c r="A65" s="19"/>
      <c r="B65" s="70"/>
      <c r="C65" s="93"/>
      <c r="D65" s="25"/>
      <c r="E65" s="70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</row>
    <row r="66" spans="1:49" x14ac:dyDescent="0.4">
      <c r="A66" s="19"/>
      <c r="B66" s="70"/>
      <c r="C66" s="22"/>
      <c r="D66" s="25"/>
      <c r="E66" s="70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</row>
    <row r="67" spans="1:49" x14ac:dyDescent="0.4">
      <c r="A67" s="19"/>
      <c r="B67" s="70"/>
      <c r="C67" s="22"/>
      <c r="D67" s="25"/>
      <c r="E67" s="70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</row>
    <row r="68" spans="1:49" x14ac:dyDescent="0.4">
      <c r="A68" s="19"/>
      <c r="B68" s="70"/>
      <c r="C68" s="22"/>
      <c r="D68" s="25"/>
      <c r="E68" s="70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</row>
    <row r="69" spans="1:49" x14ac:dyDescent="0.4">
      <c r="A69" s="19"/>
      <c r="B69" s="70"/>
      <c r="C69" s="22"/>
      <c r="D69" s="25"/>
      <c r="E69" s="70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</row>
    <row r="70" spans="1:49" x14ac:dyDescent="0.4">
      <c r="A70" s="19"/>
      <c r="B70" s="70"/>
      <c r="C70" s="22"/>
      <c r="D70" s="25"/>
      <c r="E70" s="70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</row>
    <row r="71" spans="1:49" x14ac:dyDescent="0.4">
      <c r="A71" s="19"/>
      <c r="B71" s="70"/>
      <c r="C71" s="22"/>
      <c r="D71" s="25"/>
      <c r="E71" s="70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</row>
    <row r="72" spans="1:49" x14ac:dyDescent="0.4">
      <c r="A72" s="19"/>
      <c r="B72" s="70"/>
      <c r="C72" s="22"/>
      <c r="D72" s="25"/>
      <c r="E72" s="70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</row>
    <row r="73" spans="1:49" x14ac:dyDescent="0.4">
      <c r="A73" s="19"/>
      <c r="B73" s="70"/>
      <c r="C73" s="22"/>
      <c r="D73" s="25"/>
      <c r="E73" s="70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x14ac:dyDescent="0.4">
      <c r="A74" s="19"/>
      <c r="B74" s="70"/>
      <c r="C74" s="22"/>
      <c r="D74" s="25"/>
      <c r="E74" s="70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x14ac:dyDescent="0.4">
      <c r="A75" s="19"/>
      <c r="B75" s="70"/>
      <c r="C75" s="22"/>
      <c r="D75" s="25"/>
      <c r="E75" s="70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x14ac:dyDescent="0.4">
      <c r="A76" s="19"/>
      <c r="B76" s="70"/>
      <c r="C76" s="22"/>
      <c r="D76" s="25"/>
      <c r="E76" s="70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x14ac:dyDescent="0.4">
      <c r="A77" s="19"/>
      <c r="B77" s="70"/>
      <c r="C77" s="22"/>
      <c r="D77" s="25"/>
      <c r="E77" s="70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</row>
    <row r="78" spans="1:49" x14ac:dyDescent="0.4">
      <c r="A78" s="19"/>
      <c r="B78" s="70"/>
      <c r="C78" s="22"/>
      <c r="D78" s="25"/>
      <c r="E78" s="70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</row>
    <row r="79" spans="1:49" x14ac:dyDescent="0.4">
      <c r="A79" s="19"/>
      <c r="B79" s="70"/>
      <c r="C79" s="22"/>
      <c r="D79" s="25"/>
      <c r="E79" s="70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</row>
    <row r="80" spans="1:49" x14ac:dyDescent="0.4">
      <c r="A80" s="19"/>
      <c r="B80" s="70"/>
      <c r="C80" s="22"/>
      <c r="D80" s="25"/>
      <c r="E80" s="70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</row>
    <row r="81" spans="1:49" x14ac:dyDescent="0.4">
      <c r="A81" s="19"/>
      <c r="B81" s="70"/>
      <c r="C81" s="22"/>
      <c r="D81" s="25"/>
      <c r="E81" s="70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</row>
    <row r="82" spans="1:49" x14ac:dyDescent="0.4">
      <c r="A82" s="19"/>
      <c r="B82" s="70"/>
      <c r="C82" s="22"/>
      <c r="D82" s="25"/>
      <c r="E82" s="70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</row>
    <row r="83" spans="1:49" x14ac:dyDescent="0.4">
      <c r="A83" s="19"/>
      <c r="B83" s="70"/>
      <c r="C83" s="22"/>
      <c r="D83" s="25"/>
      <c r="E83" s="70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</row>
    <row r="84" spans="1:49" x14ac:dyDescent="0.4">
      <c r="A84" s="19"/>
      <c r="B84" s="70"/>
      <c r="C84" s="22"/>
      <c r="D84" s="25"/>
      <c r="E84" s="70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</row>
    <row r="85" spans="1:49" x14ac:dyDescent="0.4">
      <c r="A85" s="19"/>
      <c r="B85" s="70"/>
      <c r="C85" s="22"/>
      <c r="D85" s="25"/>
      <c r="E85" s="70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</row>
    <row r="86" spans="1:49" x14ac:dyDescent="0.4">
      <c r="A86" s="19"/>
      <c r="B86" s="70"/>
      <c r="C86" s="22"/>
      <c r="D86" s="25"/>
      <c r="E86" s="70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</row>
    <row r="87" spans="1:49" x14ac:dyDescent="0.4">
      <c r="A87" s="19"/>
      <c r="B87" s="70"/>
      <c r="C87" s="22"/>
      <c r="D87" s="25"/>
      <c r="E87" s="70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</row>
    <row r="88" spans="1:49" x14ac:dyDescent="0.4">
      <c r="A88" s="19"/>
      <c r="B88" s="70"/>
      <c r="C88" s="22"/>
      <c r="D88" s="25"/>
      <c r="E88" s="70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</row>
    <row r="89" spans="1:49" x14ac:dyDescent="0.4">
      <c r="A89" s="19"/>
      <c r="B89" s="70"/>
      <c r="C89" s="22"/>
      <c r="D89" s="25"/>
      <c r="E89" s="70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</row>
    <row r="90" spans="1:49" x14ac:dyDescent="0.4">
      <c r="A90" s="19"/>
      <c r="B90" s="70"/>
      <c r="C90" s="22"/>
      <c r="D90" s="25"/>
      <c r="E90" s="70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</row>
    <row r="91" spans="1:49" x14ac:dyDescent="0.4">
      <c r="A91" s="19"/>
      <c r="B91" s="70"/>
      <c r="C91" s="22"/>
      <c r="D91" s="25"/>
      <c r="E91" s="70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</row>
    <row r="92" spans="1:49" x14ac:dyDescent="0.4">
      <c r="A92" s="19"/>
      <c r="B92" s="70"/>
      <c r="C92" s="22"/>
      <c r="D92" s="25"/>
      <c r="E92" s="70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</row>
    <row r="93" spans="1:49" x14ac:dyDescent="0.4">
      <c r="A93" s="19"/>
      <c r="B93" s="70"/>
      <c r="C93" s="22"/>
      <c r="D93" s="25"/>
      <c r="E93" s="70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</row>
    <row r="94" spans="1:49" x14ac:dyDescent="0.4">
      <c r="A94" s="19"/>
      <c r="B94" s="70"/>
      <c r="C94" s="22"/>
      <c r="D94" s="25"/>
      <c r="E94" s="70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</row>
    <row r="95" spans="1:49" x14ac:dyDescent="0.4">
      <c r="A95" s="19"/>
      <c r="B95" s="70"/>
      <c r="C95" s="22"/>
      <c r="D95" s="25"/>
      <c r="E95" s="70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</row>
    <row r="96" spans="1:49" x14ac:dyDescent="0.4">
      <c r="A96" s="19"/>
      <c r="B96" s="70"/>
      <c r="C96" s="22"/>
      <c r="D96" s="25"/>
      <c r="E96" s="70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</row>
    <row r="97" spans="1:49" x14ac:dyDescent="0.4">
      <c r="A97" s="19"/>
      <c r="B97" s="70"/>
      <c r="C97" s="22"/>
      <c r="D97" s="25"/>
      <c r="E97" s="70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</row>
    <row r="98" spans="1:49" x14ac:dyDescent="0.4">
      <c r="A98" s="19"/>
      <c r="B98" s="70"/>
      <c r="C98" s="22"/>
      <c r="D98" s="25"/>
      <c r="E98" s="70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</row>
    <row r="99" spans="1:49" x14ac:dyDescent="0.4">
      <c r="A99" s="19"/>
      <c r="B99" s="70"/>
      <c r="C99" s="22"/>
      <c r="D99" s="25"/>
      <c r="E99" s="70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</row>
    <row r="100" spans="1:49" x14ac:dyDescent="0.4">
      <c r="A100" s="19"/>
      <c r="B100" s="70"/>
      <c r="C100" s="22"/>
      <c r="D100" s="25"/>
      <c r="E100" s="70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</row>
    <row r="101" spans="1:49" x14ac:dyDescent="0.4">
      <c r="A101" s="19"/>
      <c r="B101" s="70"/>
      <c r="C101" s="22"/>
      <c r="D101" s="25"/>
      <c r="E101" s="70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</row>
    <row r="102" spans="1:49" x14ac:dyDescent="0.4">
      <c r="A102" s="19"/>
      <c r="B102" s="70"/>
      <c r="C102" s="22"/>
      <c r="D102" s="25"/>
      <c r="E102" s="70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</row>
    <row r="103" spans="1:49" x14ac:dyDescent="0.4">
      <c r="A103" s="19"/>
      <c r="B103" s="70"/>
      <c r="C103" s="22"/>
      <c r="D103" s="25"/>
      <c r="E103" s="70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</row>
    <row r="104" spans="1:49" x14ac:dyDescent="0.4">
      <c r="A104" s="19"/>
      <c r="B104" s="70"/>
      <c r="C104" s="22"/>
      <c r="D104" s="25"/>
      <c r="E104" s="70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</row>
    <row r="105" spans="1:49" x14ac:dyDescent="0.4">
      <c r="A105" s="19"/>
      <c r="B105" s="70"/>
      <c r="C105" s="22"/>
      <c r="D105" s="25"/>
      <c r="E105" s="70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</row>
    <row r="106" spans="1:49" x14ac:dyDescent="0.4">
      <c r="A106" s="19"/>
      <c r="B106" s="70"/>
      <c r="C106" s="22"/>
      <c r="D106" s="25"/>
      <c r="E106" s="70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</row>
    <row r="107" spans="1:49" x14ac:dyDescent="0.4">
      <c r="A107" s="19"/>
      <c r="B107" s="70"/>
      <c r="C107" s="22"/>
      <c r="D107" s="25"/>
      <c r="E107" s="70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</row>
    <row r="108" spans="1:49" x14ac:dyDescent="0.4">
      <c r="A108" s="19"/>
      <c r="B108" s="70"/>
      <c r="C108" s="22"/>
      <c r="D108" s="25"/>
      <c r="E108" s="70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</row>
    <row r="109" spans="1:49" x14ac:dyDescent="0.4">
      <c r="A109" s="19"/>
      <c r="B109" s="70"/>
      <c r="C109" s="22"/>
      <c r="D109" s="25"/>
      <c r="E109" s="70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</row>
    <row r="110" spans="1:49" x14ac:dyDescent="0.4">
      <c r="A110" s="19"/>
      <c r="B110" s="70"/>
      <c r="C110" s="22"/>
      <c r="D110" s="25"/>
      <c r="E110" s="70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</row>
    <row r="111" spans="1:49" x14ac:dyDescent="0.4">
      <c r="A111" s="19"/>
      <c r="B111" s="70"/>
      <c r="C111" s="22"/>
      <c r="D111" s="25"/>
      <c r="E111" s="70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</row>
    <row r="112" spans="1:49" x14ac:dyDescent="0.4">
      <c r="A112" s="19"/>
      <c r="B112" s="70"/>
      <c r="C112" s="22"/>
      <c r="D112" s="25"/>
      <c r="E112" s="70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</row>
    <row r="113" spans="1:49" x14ac:dyDescent="0.4">
      <c r="A113" s="19"/>
      <c r="B113" s="70"/>
      <c r="C113" s="22"/>
      <c r="D113" s="25"/>
      <c r="E113" s="70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</row>
    <row r="114" spans="1:49" x14ac:dyDescent="0.4">
      <c r="A114" s="19"/>
      <c r="B114" s="70"/>
      <c r="C114" s="22"/>
      <c r="D114" s="25"/>
      <c r="E114" s="70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</row>
    <row r="115" spans="1:49" x14ac:dyDescent="0.4">
      <c r="A115" s="19"/>
      <c r="B115" s="70"/>
      <c r="C115" s="22"/>
      <c r="D115" s="25"/>
      <c r="E115" s="70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</row>
    <row r="116" spans="1:49" x14ac:dyDescent="0.4">
      <c r="A116" s="19"/>
      <c r="B116" s="70"/>
      <c r="C116" s="22"/>
      <c r="D116" s="25"/>
      <c r="E116" s="70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</row>
    <row r="117" spans="1:49" x14ac:dyDescent="0.4">
      <c r="A117" s="19"/>
      <c r="B117" s="70"/>
      <c r="C117" s="22"/>
      <c r="D117" s="25"/>
      <c r="E117" s="70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</row>
    <row r="118" spans="1:49" x14ac:dyDescent="0.4">
      <c r="A118" s="19"/>
      <c r="B118" s="70"/>
      <c r="C118" s="22"/>
      <c r="D118" s="25"/>
      <c r="E118" s="70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</row>
    <row r="119" spans="1:49" x14ac:dyDescent="0.4">
      <c r="A119" s="19"/>
      <c r="B119" s="70"/>
      <c r="C119" s="22"/>
      <c r="D119" s="25"/>
      <c r="E119" s="70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</row>
    <row r="120" spans="1:49" x14ac:dyDescent="0.4">
      <c r="A120" s="19"/>
      <c r="B120" s="70"/>
      <c r="C120" s="22"/>
      <c r="D120" s="25"/>
      <c r="E120" s="70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</row>
    <row r="121" spans="1:49" x14ac:dyDescent="0.4">
      <c r="A121" s="19"/>
      <c r="B121" s="70"/>
      <c r="C121" s="22"/>
      <c r="D121" s="25"/>
      <c r="E121" s="70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</row>
    <row r="122" spans="1:49" x14ac:dyDescent="0.4">
      <c r="A122" s="19"/>
      <c r="B122" s="70"/>
      <c r="C122" s="22"/>
      <c r="D122" s="25"/>
      <c r="E122" s="70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</row>
    <row r="123" spans="1:49" x14ac:dyDescent="0.4">
      <c r="A123" s="19"/>
      <c r="B123" s="70"/>
      <c r="C123" s="22"/>
      <c r="D123" s="25"/>
      <c r="E123" s="70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</row>
    <row r="124" spans="1:49" x14ac:dyDescent="0.4">
      <c r="A124" s="19"/>
      <c r="B124" s="70"/>
      <c r="C124" s="22"/>
      <c r="D124" s="25"/>
      <c r="E124" s="70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</row>
    <row r="125" spans="1:49" x14ac:dyDescent="0.4">
      <c r="A125" s="19"/>
      <c r="B125" s="70"/>
      <c r="C125" s="22"/>
      <c r="D125" s="25"/>
      <c r="E125" s="70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</row>
    <row r="126" spans="1:49" x14ac:dyDescent="0.4">
      <c r="A126" s="19"/>
      <c r="B126" s="70"/>
      <c r="C126" s="22"/>
      <c r="D126" s="25"/>
      <c r="E126" s="70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</row>
    <row r="127" spans="1:49" x14ac:dyDescent="0.4">
      <c r="A127" s="19"/>
      <c r="B127" s="70"/>
      <c r="C127" s="22"/>
      <c r="D127" s="25"/>
      <c r="E127" s="70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</row>
    <row r="128" spans="1:49" x14ac:dyDescent="0.4">
      <c r="A128" s="19"/>
      <c r="B128" s="70"/>
      <c r="C128" s="22"/>
      <c r="D128" s="25"/>
      <c r="E128" s="70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</row>
    <row r="129" spans="1:49" x14ac:dyDescent="0.4">
      <c r="A129" s="19"/>
      <c r="B129" s="70"/>
      <c r="C129" s="22"/>
      <c r="D129" s="25"/>
      <c r="E129" s="70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</row>
    <row r="130" spans="1:49" x14ac:dyDescent="0.4">
      <c r="A130" s="19"/>
      <c r="B130" s="70"/>
      <c r="C130" s="22"/>
      <c r="D130" s="25"/>
      <c r="E130" s="70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</row>
    <row r="131" spans="1:49" x14ac:dyDescent="0.4">
      <c r="A131" s="19"/>
      <c r="B131" s="70"/>
      <c r="C131" s="22"/>
      <c r="D131" s="25"/>
      <c r="E131" s="70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</row>
    <row r="132" spans="1:49" x14ac:dyDescent="0.4">
      <c r="A132" s="19"/>
      <c r="B132" s="70"/>
      <c r="C132" s="22"/>
      <c r="D132" s="25"/>
      <c r="E132" s="70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</row>
    <row r="133" spans="1:49" x14ac:dyDescent="0.4">
      <c r="A133" s="19"/>
      <c r="B133" s="70"/>
      <c r="C133" s="22"/>
      <c r="D133" s="25"/>
      <c r="E133" s="70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</row>
    <row r="134" spans="1:49" x14ac:dyDescent="0.4">
      <c r="A134" s="19"/>
      <c r="B134" s="70"/>
      <c r="C134" s="22"/>
      <c r="D134" s="25"/>
      <c r="E134" s="70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</row>
    <row r="135" spans="1:49" x14ac:dyDescent="0.4">
      <c r="A135" s="19"/>
      <c r="B135" s="70"/>
      <c r="C135" s="22"/>
      <c r="D135" s="25"/>
      <c r="E135" s="70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</row>
    <row r="136" spans="1:49" x14ac:dyDescent="0.4">
      <c r="A136" s="19"/>
      <c r="B136" s="70"/>
      <c r="C136" s="22"/>
      <c r="D136" s="25"/>
      <c r="E136" s="70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</row>
    <row r="137" spans="1:49" x14ac:dyDescent="0.4">
      <c r="A137" s="19"/>
      <c r="B137" s="70"/>
      <c r="C137" s="22"/>
      <c r="D137" s="25"/>
      <c r="E137" s="70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</row>
    <row r="138" spans="1:49" x14ac:dyDescent="0.4">
      <c r="A138" s="19"/>
      <c r="B138" s="70"/>
      <c r="C138" s="22"/>
      <c r="D138" s="25"/>
      <c r="E138" s="70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</row>
    <row r="139" spans="1:49" x14ac:dyDescent="0.4">
      <c r="A139" s="19"/>
      <c r="B139" s="70"/>
      <c r="C139" s="22"/>
      <c r="D139" s="25"/>
      <c r="E139" s="70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</row>
    <row r="140" spans="1:49" x14ac:dyDescent="0.4">
      <c r="A140" s="19"/>
      <c r="B140" s="70"/>
      <c r="C140" s="22"/>
      <c r="D140" s="25"/>
      <c r="E140" s="70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</row>
    <row r="141" spans="1:49" x14ac:dyDescent="0.4">
      <c r="A141" s="19"/>
      <c r="B141" s="70"/>
      <c r="C141" s="22"/>
      <c r="D141" s="25"/>
      <c r="E141" s="70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</row>
    <row r="142" spans="1:49" x14ac:dyDescent="0.4">
      <c r="A142" s="19"/>
      <c r="B142" s="70"/>
      <c r="C142" s="22"/>
      <c r="D142" s="25"/>
      <c r="E142" s="70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</row>
    <row r="143" spans="1:49" x14ac:dyDescent="0.4">
      <c r="A143" s="19"/>
      <c r="B143" s="70"/>
      <c r="C143" s="22"/>
      <c r="D143" s="25"/>
      <c r="E143" s="70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</row>
    <row r="144" spans="1:49" x14ac:dyDescent="0.4">
      <c r="A144" s="19"/>
      <c r="B144" s="70"/>
      <c r="C144" s="22"/>
      <c r="D144" s="25"/>
      <c r="E144" s="70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</row>
    <row r="145" spans="1:49" x14ac:dyDescent="0.4">
      <c r="A145" s="19"/>
      <c r="B145" s="70"/>
      <c r="C145" s="22"/>
      <c r="D145" s="25"/>
      <c r="E145" s="70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</row>
    <row r="146" spans="1:49" x14ac:dyDescent="0.4">
      <c r="A146" s="19"/>
      <c r="B146" s="70"/>
      <c r="C146" s="22"/>
      <c r="D146" s="25"/>
      <c r="E146" s="70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</row>
    <row r="147" spans="1:49" x14ac:dyDescent="0.4">
      <c r="A147" s="19"/>
      <c r="B147" s="70"/>
      <c r="C147" s="22"/>
      <c r="D147" s="25"/>
      <c r="E147" s="70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</row>
    <row r="148" spans="1:49" x14ac:dyDescent="0.4">
      <c r="A148" s="19"/>
      <c r="B148" s="70"/>
      <c r="C148" s="22"/>
      <c r="D148" s="25"/>
      <c r="E148" s="70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</row>
    <row r="149" spans="1:49" x14ac:dyDescent="0.4">
      <c r="A149" s="19"/>
      <c r="B149" s="70"/>
      <c r="C149" s="22"/>
      <c r="D149" s="25"/>
      <c r="E149" s="70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</row>
    <row r="150" spans="1:49" x14ac:dyDescent="0.4">
      <c r="A150" s="19"/>
      <c r="B150" s="70"/>
      <c r="C150" s="22"/>
      <c r="D150" s="25"/>
      <c r="E150" s="70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</row>
    <row r="151" spans="1:49" x14ac:dyDescent="0.4">
      <c r="A151" s="19"/>
      <c r="B151" s="70"/>
      <c r="C151" s="22"/>
      <c r="D151" s="25"/>
      <c r="E151" s="70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</row>
    <row r="152" spans="1:49" x14ac:dyDescent="0.4">
      <c r="A152" s="19"/>
      <c r="B152" s="70"/>
      <c r="C152" s="22"/>
      <c r="D152" s="25"/>
      <c r="E152" s="70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</row>
    <row r="153" spans="1:49" x14ac:dyDescent="0.4">
      <c r="A153" s="19"/>
      <c r="B153" s="70"/>
      <c r="C153" s="22"/>
      <c r="D153" s="25"/>
      <c r="E153" s="70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</row>
    <row r="154" spans="1:49" x14ac:dyDescent="0.4">
      <c r="A154" s="19"/>
      <c r="B154" s="70"/>
      <c r="C154" s="22"/>
      <c r="D154" s="25"/>
      <c r="E154" s="70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</row>
    <row r="155" spans="1:49" x14ac:dyDescent="0.4">
      <c r="A155" s="19"/>
      <c r="B155" s="70"/>
      <c r="C155" s="22"/>
      <c r="D155" s="25"/>
      <c r="E155" s="70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</row>
    <row r="156" spans="1:49" x14ac:dyDescent="0.4">
      <c r="A156" s="19"/>
      <c r="B156" s="70"/>
      <c r="C156" s="22"/>
      <c r="D156" s="25"/>
      <c r="E156" s="70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</row>
    <row r="157" spans="1:49" x14ac:dyDescent="0.4">
      <c r="A157" s="19"/>
      <c r="B157" s="70"/>
      <c r="C157" s="22"/>
      <c r="D157" s="25"/>
      <c r="E157" s="70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</row>
    <row r="158" spans="1:49" x14ac:dyDescent="0.4">
      <c r="A158" s="19"/>
      <c r="B158" s="70"/>
      <c r="C158" s="22"/>
      <c r="D158" s="25"/>
      <c r="E158" s="70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</row>
    <row r="159" spans="1:49" x14ac:dyDescent="0.4">
      <c r="A159" s="19"/>
      <c r="B159" s="70"/>
      <c r="C159" s="22"/>
      <c r="D159" s="25"/>
      <c r="E159" s="70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</row>
    <row r="160" spans="1:49" x14ac:dyDescent="0.4">
      <c r="A160" s="19"/>
      <c r="B160" s="70"/>
      <c r="C160" s="22"/>
      <c r="D160" s="25"/>
      <c r="E160" s="70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</row>
    <row r="161" spans="1:49" x14ac:dyDescent="0.4">
      <c r="A161" s="19"/>
      <c r="B161" s="70"/>
      <c r="C161" s="22"/>
      <c r="D161" s="25"/>
      <c r="E161" s="70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</row>
    <row r="162" spans="1:49" x14ac:dyDescent="0.4">
      <c r="A162" s="19"/>
      <c r="B162" s="70"/>
      <c r="C162" s="22"/>
      <c r="D162" s="25"/>
      <c r="E162" s="70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</row>
  </sheetData>
  <sortState xmlns:xlrd2="http://schemas.microsoft.com/office/spreadsheetml/2017/richdata2" ref="B7:C57">
    <sortCondition ref="B7:B57"/>
  </sortState>
  <mergeCells count="35">
    <mergeCell ref="I5:J5"/>
    <mergeCell ref="K5:L5"/>
    <mergeCell ref="M5:N5"/>
    <mergeCell ref="E5:F5"/>
    <mergeCell ref="O3:X3"/>
    <mergeCell ref="E3:N3"/>
    <mergeCell ref="G5:H5"/>
    <mergeCell ref="Y3:AH3"/>
    <mergeCell ref="AI3:AR3"/>
    <mergeCell ref="O4:X4"/>
    <mergeCell ref="Y4:AH4"/>
    <mergeCell ref="AI4:AR4"/>
    <mergeCell ref="AO5:AP5"/>
    <mergeCell ref="AQ5:AR5"/>
    <mergeCell ref="AE5:AF5"/>
    <mergeCell ref="AG5:AH5"/>
    <mergeCell ref="AI5:AJ5"/>
    <mergeCell ref="AK5:AL5"/>
    <mergeCell ref="AM5:AN5"/>
    <mergeCell ref="A3:A6"/>
    <mergeCell ref="B3:B6"/>
    <mergeCell ref="C3:C6"/>
    <mergeCell ref="E4:N4"/>
    <mergeCell ref="A1:AU1"/>
    <mergeCell ref="A2:AU2"/>
    <mergeCell ref="AS3:AU3"/>
    <mergeCell ref="AS4:AU5"/>
    <mergeCell ref="O5:P5"/>
    <mergeCell ref="Q5:R5"/>
    <mergeCell ref="S5:T5"/>
    <mergeCell ref="U5:V5"/>
    <mergeCell ref="W5:X5"/>
    <mergeCell ref="Y5:Z5"/>
    <mergeCell ref="AA5:AB5"/>
    <mergeCell ref="AC5:AD5"/>
  </mergeCells>
  <phoneticPr fontId="31" type="noConversion"/>
  <pageMargins left="0.69" right="0.39" top="0.67" bottom="0.33" header="0.3" footer="0.3"/>
  <pageSetup paperSize="9" scale="83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W163"/>
  <sheetViews>
    <sheetView zoomScale="145" zoomScaleNormal="145" workbookViewId="0">
      <selection activeCell="C3" sqref="C3:C6"/>
    </sheetView>
  </sheetViews>
  <sheetFormatPr defaultColWidth="8.625" defaultRowHeight="17.25" x14ac:dyDescent="0.4"/>
  <cols>
    <col min="1" max="1" width="3.5" style="25" customWidth="1"/>
    <col min="2" max="2" width="6.625" style="25" customWidth="1"/>
    <col min="3" max="3" width="19.375" style="22" customWidth="1"/>
    <col min="4" max="4" width="4" style="26" customWidth="1"/>
    <col min="5" max="44" width="1.5" style="26" customWidth="1"/>
    <col min="45" max="45" width="3.125" style="26" customWidth="1"/>
    <col min="46" max="47" width="3" style="26" customWidth="1"/>
    <col min="48" max="16384" width="8.625" style="5"/>
  </cols>
  <sheetData>
    <row r="1" spans="1:49" s="96" customFormat="1" ht="18" customHeight="1" x14ac:dyDescent="0.2">
      <c r="A1" s="191" t="s">
        <v>135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</row>
    <row r="2" spans="1:49" s="96" customFormat="1" ht="18" customHeight="1" x14ac:dyDescent="0.2">
      <c r="A2" s="192" t="s">
        <v>136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</row>
    <row r="3" spans="1:49" s="2" customFormat="1" ht="21.75" customHeight="1" x14ac:dyDescent="0.5">
      <c r="A3" s="184" t="s">
        <v>29</v>
      </c>
      <c r="B3" s="186" t="s">
        <v>42</v>
      </c>
      <c r="C3" s="184" t="s">
        <v>47</v>
      </c>
      <c r="D3" s="135" t="s">
        <v>76</v>
      </c>
      <c r="E3" s="197">
        <v>5</v>
      </c>
      <c r="F3" s="198"/>
      <c r="G3" s="198"/>
      <c r="H3" s="198"/>
      <c r="I3" s="198"/>
      <c r="J3" s="198"/>
      <c r="K3" s="198"/>
      <c r="L3" s="198"/>
      <c r="M3" s="198"/>
      <c r="N3" s="199"/>
      <c r="O3" s="197">
        <v>6</v>
      </c>
      <c r="P3" s="198"/>
      <c r="Q3" s="198"/>
      <c r="R3" s="198"/>
      <c r="S3" s="198"/>
      <c r="T3" s="198"/>
      <c r="U3" s="198"/>
      <c r="V3" s="198"/>
      <c r="W3" s="198"/>
      <c r="X3" s="199"/>
      <c r="Y3" s="197">
        <v>7</v>
      </c>
      <c r="Z3" s="198"/>
      <c r="AA3" s="198"/>
      <c r="AB3" s="198"/>
      <c r="AC3" s="198"/>
      <c r="AD3" s="198"/>
      <c r="AE3" s="198"/>
      <c r="AF3" s="198"/>
      <c r="AG3" s="198"/>
      <c r="AH3" s="199"/>
      <c r="AI3" s="197">
        <v>8</v>
      </c>
      <c r="AJ3" s="198"/>
      <c r="AK3" s="198"/>
      <c r="AL3" s="198"/>
      <c r="AM3" s="198"/>
      <c r="AN3" s="198"/>
      <c r="AO3" s="198"/>
      <c r="AP3" s="198"/>
      <c r="AQ3" s="198"/>
      <c r="AR3" s="199"/>
      <c r="AS3" s="193" t="s">
        <v>48</v>
      </c>
      <c r="AT3" s="193"/>
      <c r="AU3" s="193"/>
    </row>
    <row r="4" spans="1:49" s="2" customFormat="1" ht="18.600000000000001" customHeight="1" x14ac:dyDescent="0.45">
      <c r="A4" s="185"/>
      <c r="B4" s="187"/>
      <c r="C4" s="185"/>
      <c r="D4" s="135" t="s">
        <v>25</v>
      </c>
      <c r="E4" s="188" t="s">
        <v>53</v>
      </c>
      <c r="F4" s="189"/>
      <c r="G4" s="189"/>
      <c r="H4" s="189"/>
      <c r="I4" s="189"/>
      <c r="J4" s="189"/>
      <c r="K4" s="189"/>
      <c r="L4" s="189"/>
      <c r="M4" s="189"/>
      <c r="N4" s="190"/>
      <c r="O4" s="188" t="s">
        <v>53</v>
      </c>
      <c r="P4" s="189"/>
      <c r="Q4" s="189"/>
      <c r="R4" s="189"/>
      <c r="S4" s="189"/>
      <c r="T4" s="189"/>
      <c r="U4" s="189"/>
      <c r="V4" s="189"/>
      <c r="W4" s="189"/>
      <c r="X4" s="190"/>
      <c r="Y4" s="188" t="s">
        <v>143</v>
      </c>
      <c r="Z4" s="189"/>
      <c r="AA4" s="189"/>
      <c r="AB4" s="189"/>
      <c r="AC4" s="189"/>
      <c r="AD4" s="189"/>
      <c r="AE4" s="189"/>
      <c r="AF4" s="189"/>
      <c r="AG4" s="189"/>
      <c r="AH4" s="190"/>
      <c r="AI4" s="188" t="s">
        <v>143</v>
      </c>
      <c r="AJ4" s="189"/>
      <c r="AK4" s="189"/>
      <c r="AL4" s="189"/>
      <c r="AM4" s="189"/>
      <c r="AN4" s="189"/>
      <c r="AO4" s="189"/>
      <c r="AP4" s="189"/>
      <c r="AQ4" s="189"/>
      <c r="AR4" s="190"/>
      <c r="AS4" s="194" t="str">
        <f>IF(COUNT(E6:AR6)=0,"",COUNT(E6:AR6))</f>
        <v/>
      </c>
      <c r="AT4" s="194"/>
      <c r="AU4" s="194"/>
    </row>
    <row r="5" spans="1:49" s="2" customFormat="1" ht="14.45" customHeight="1" x14ac:dyDescent="0.25">
      <c r="A5" s="185"/>
      <c r="B5" s="187"/>
      <c r="C5" s="185"/>
      <c r="D5" s="135" t="s">
        <v>24</v>
      </c>
      <c r="E5" s="195"/>
      <c r="F5" s="196"/>
      <c r="G5" s="195"/>
      <c r="H5" s="196"/>
      <c r="I5" s="195"/>
      <c r="J5" s="196"/>
      <c r="K5" s="195"/>
      <c r="L5" s="196"/>
      <c r="M5" s="195"/>
      <c r="N5" s="196"/>
      <c r="O5" s="195"/>
      <c r="P5" s="196"/>
      <c r="Q5" s="195"/>
      <c r="R5" s="196"/>
      <c r="S5" s="195"/>
      <c r="T5" s="196"/>
      <c r="U5" s="195"/>
      <c r="V5" s="196"/>
      <c r="W5" s="195"/>
      <c r="X5" s="196"/>
      <c r="Y5" s="195"/>
      <c r="Z5" s="196"/>
      <c r="AA5" s="195"/>
      <c r="AB5" s="196"/>
      <c r="AC5" s="195"/>
      <c r="AD5" s="196"/>
      <c r="AE5" s="195"/>
      <c r="AF5" s="196"/>
      <c r="AG5" s="195"/>
      <c r="AH5" s="196"/>
      <c r="AI5" s="195"/>
      <c r="AJ5" s="196"/>
      <c r="AK5" s="195"/>
      <c r="AL5" s="196"/>
      <c r="AM5" s="195"/>
      <c r="AN5" s="196"/>
      <c r="AO5" s="195"/>
      <c r="AP5" s="196"/>
      <c r="AQ5" s="195"/>
      <c r="AR5" s="196"/>
      <c r="AS5" s="194"/>
      <c r="AT5" s="194"/>
      <c r="AU5" s="194"/>
    </row>
    <row r="6" spans="1:49" s="2" customFormat="1" ht="14.45" customHeight="1" x14ac:dyDescent="0.25">
      <c r="A6" s="185"/>
      <c r="B6" s="187"/>
      <c r="C6" s="185"/>
      <c r="D6" s="136" t="s">
        <v>131</v>
      </c>
      <c r="E6" s="134"/>
      <c r="F6" s="134"/>
      <c r="G6" s="134"/>
      <c r="H6" s="134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80" t="s">
        <v>49</v>
      </c>
      <c r="AT6" s="78" t="s">
        <v>50</v>
      </c>
      <c r="AU6" s="81" t="s">
        <v>51</v>
      </c>
    </row>
    <row r="7" spans="1:49" ht="14.1" customHeight="1" x14ac:dyDescent="0.45">
      <c r="A7" s="30">
        <f>IF('1-4'!A7&lt;&gt;"", '1-4'!A7, "")</f>
        <v>1</v>
      </c>
      <c r="B7" s="30">
        <f>IF('1-4'!A7&lt;&gt;"", '1-4'!B7, "")</f>
        <v>69001</v>
      </c>
      <c r="C7" s="21" t="str">
        <f>IF('1-4'!A7&lt;&gt;"", '1-4'!C7, "")</f>
        <v>เด็กชายกฤษฎา มั่งคั่ง</v>
      </c>
      <c r="D7" s="24"/>
      <c r="E7" s="114"/>
      <c r="F7" s="114"/>
      <c r="G7" s="114"/>
      <c r="H7" s="114"/>
      <c r="I7" s="114"/>
      <c r="J7" s="114"/>
      <c r="K7" s="114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77">
        <f>IF('1-4'!A7:A51="","",COUNTIF(E7:AR7,"/"))</f>
        <v>0</v>
      </c>
      <c r="AT7" s="77">
        <f>IF('1-4'!A7:A51="","",COUNTIF(E7:AR7,"ล"))</f>
        <v>0</v>
      </c>
      <c r="AU7" s="77">
        <f>IF('1-4'!A7:A51="","",COUNTIF(E7:AR7,"ข"))</f>
        <v>0</v>
      </c>
      <c r="AV7" s="4"/>
      <c r="AW7" s="4"/>
    </row>
    <row r="8" spans="1:49" ht="14.1" customHeight="1" x14ac:dyDescent="0.45">
      <c r="A8" s="30">
        <f>IF('1-4'!A8&lt;&gt;"", '1-4'!A8, "")</f>
        <v>2</v>
      </c>
      <c r="B8" s="30">
        <f>IF('1-4'!A8&lt;&gt;"", '1-4'!B8, "")</f>
        <v>69002</v>
      </c>
      <c r="C8" s="21" t="str">
        <f>IF('1-4'!A8&lt;&gt;"", '1-4'!C8, "")</f>
        <v>เด็กชายกิตติพงษ์ วงศ์สว่าง</v>
      </c>
      <c r="D8" s="24"/>
      <c r="E8" s="114"/>
      <c r="F8" s="114"/>
      <c r="G8" s="114"/>
      <c r="H8" s="114"/>
      <c r="I8" s="114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77">
        <f>IF('1-4'!A8:A52="","",COUNTIF(E8:AR8,"/"))</f>
        <v>0</v>
      </c>
      <c r="AT8" s="77">
        <f>IF('1-4'!A8:A52="","",COUNTIF(E8:AR8,"ล"))</f>
        <v>0</v>
      </c>
      <c r="AU8" s="77">
        <f>IF('1-4'!A8:A52="","",COUNTIF(E8:AR8,"ข"))</f>
        <v>0</v>
      </c>
      <c r="AV8" s="4"/>
      <c r="AW8" s="4"/>
    </row>
    <row r="9" spans="1:49" ht="14.1" customHeight="1" x14ac:dyDescent="0.45">
      <c r="A9" s="30">
        <f>IF('1-4'!A9&lt;&gt;"", '1-4'!A9, "")</f>
        <v>3</v>
      </c>
      <c r="B9" s="30">
        <f>IF('1-4'!A9&lt;&gt;"", '1-4'!B9, "")</f>
        <v>69003</v>
      </c>
      <c r="C9" s="21" t="str">
        <f>IF('1-4'!A9&lt;&gt;"", '1-4'!C9, "")</f>
        <v>เด็กชายโกเมศ รัตนวิจิตร</v>
      </c>
      <c r="D9" s="24"/>
      <c r="E9" s="114"/>
      <c r="F9" s="114"/>
      <c r="G9" s="114"/>
      <c r="H9" s="114"/>
      <c r="I9" s="114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77">
        <f>IF('1-4'!A9:A53="","",COUNTIF(E9:AR9,"/"))</f>
        <v>0</v>
      </c>
      <c r="AT9" s="77">
        <f>IF('1-4'!A9:A53="","",COUNTIF(E9:AR9,"ล"))</f>
        <v>0</v>
      </c>
      <c r="AU9" s="77">
        <f>IF('1-4'!A9:A53="","",COUNTIF(E9:AR9,"ข"))</f>
        <v>0</v>
      </c>
      <c r="AV9" s="4"/>
      <c r="AW9" s="4"/>
    </row>
    <row r="10" spans="1:49" ht="14.1" customHeight="1" x14ac:dyDescent="0.45">
      <c r="A10" s="30">
        <f>IF('1-4'!A10&lt;&gt;"", '1-4'!A10, "")</f>
        <v>4</v>
      </c>
      <c r="B10" s="30">
        <f>IF('1-4'!A10&lt;&gt;"", '1-4'!B10, "")</f>
        <v>69004</v>
      </c>
      <c r="C10" s="21" t="str">
        <f>IF('1-4'!A10&lt;&gt;"", '1-4'!C10, "")</f>
        <v>เด็กชายจิรพัฒน์ เจริญสุข</v>
      </c>
      <c r="D10" s="24"/>
      <c r="E10" s="114"/>
      <c r="F10" s="114"/>
      <c r="G10" s="114"/>
      <c r="H10" s="114"/>
      <c r="I10" s="114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77">
        <f>IF('1-4'!A10:A54="","",COUNTIF(E10:AR10,"/"))</f>
        <v>0</v>
      </c>
      <c r="AT10" s="77">
        <f>IF('1-4'!A10:A54="","",COUNTIF(E10:AR10,"ล"))</f>
        <v>0</v>
      </c>
      <c r="AU10" s="77">
        <f>IF('1-4'!A10:A54="","",COUNTIF(E10:AR10,"ข"))</f>
        <v>0</v>
      </c>
      <c r="AV10" s="4"/>
      <c r="AW10" s="4"/>
    </row>
    <row r="11" spans="1:49" ht="14.1" customHeight="1" x14ac:dyDescent="0.45">
      <c r="A11" s="30">
        <f>IF('1-4'!A11&lt;&gt;"", '1-4'!A11, "")</f>
        <v>5</v>
      </c>
      <c r="B11" s="30">
        <f>IF('1-4'!A11&lt;&gt;"", '1-4'!B11, "")</f>
        <v>69005</v>
      </c>
      <c r="C11" s="21" t="str">
        <f>IF('1-4'!A11&lt;&gt;"", '1-4'!C11, "")</f>
        <v>เด็กชายเจษฎาภรณ์ แสนดี</v>
      </c>
      <c r="D11" s="24"/>
      <c r="E11" s="114"/>
      <c r="F11" s="114"/>
      <c r="G11" s="114"/>
      <c r="H11" s="114"/>
      <c r="I11" s="114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77">
        <f>IF('1-4'!A11:A55="","",COUNTIF(E11:AR11,"/"))</f>
        <v>0</v>
      </c>
      <c r="AT11" s="77">
        <f>IF('1-4'!A11:A55="","",COUNTIF(E11:AR11,"ล"))</f>
        <v>0</v>
      </c>
      <c r="AU11" s="77">
        <f>IF('1-4'!A11:A55="","",COUNTIF(E11:AR11,"ข"))</f>
        <v>0</v>
      </c>
      <c r="AV11" s="4"/>
      <c r="AW11" s="4"/>
    </row>
    <row r="12" spans="1:49" ht="14.1" customHeight="1" x14ac:dyDescent="0.45">
      <c r="A12" s="30">
        <f>IF('1-4'!A12&lt;&gt;"", '1-4'!A12, "")</f>
        <v>6</v>
      </c>
      <c r="B12" s="30">
        <f>IF('1-4'!A12&lt;&gt;"", '1-4'!B12, "")</f>
        <v>69006</v>
      </c>
      <c r="C12" s="21" t="str">
        <f>IF('1-4'!A12&lt;&gt;"", '1-4'!C12, "")</f>
        <v>เด็กชายชยพล นามไพเราะ</v>
      </c>
      <c r="D12" s="24"/>
      <c r="E12" s="114"/>
      <c r="F12" s="114"/>
      <c r="G12" s="114"/>
      <c r="H12" s="114"/>
      <c r="I12" s="114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77">
        <f>IF('1-4'!A12:A56="","",COUNTIF(E12:AR12,"/"))</f>
        <v>0</v>
      </c>
      <c r="AT12" s="77">
        <f>IF('1-4'!A12:A56="","",COUNTIF(E12:AR12,"ล"))</f>
        <v>0</v>
      </c>
      <c r="AU12" s="77">
        <f>IF('1-4'!A12:A56="","",COUNTIF(E12:AR12,"ข"))</f>
        <v>0</v>
      </c>
      <c r="AV12" s="4"/>
      <c r="AW12" s="4"/>
    </row>
    <row r="13" spans="1:49" ht="14.1" customHeight="1" x14ac:dyDescent="0.45">
      <c r="A13" s="30">
        <f>IF('1-4'!A13&lt;&gt;"", '1-4'!A13, "")</f>
        <v>7</v>
      </c>
      <c r="B13" s="30">
        <f>IF('1-4'!A13&lt;&gt;"", '1-4'!B13, "")</f>
        <v>69007</v>
      </c>
      <c r="C13" s="21" t="str">
        <f>IF('1-4'!A13&lt;&gt;"", '1-4'!C13, "")</f>
        <v>เด็กชายชัชวาลย์ สุขเกษม</v>
      </c>
      <c r="D13" s="24"/>
      <c r="E13" s="114"/>
      <c r="F13" s="114"/>
      <c r="G13" s="114"/>
      <c r="H13" s="114"/>
      <c r="I13" s="114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77">
        <f>IF('1-4'!A13:A57="","",COUNTIF(E13:AR13,"/"))</f>
        <v>0</v>
      </c>
      <c r="AT13" s="77">
        <f>IF('1-4'!A13:A57="","",COUNTIF(E13:AR13,"ล"))</f>
        <v>0</v>
      </c>
      <c r="AU13" s="77">
        <f>IF('1-4'!A13:A57="","",COUNTIF(E13:AR13,"ข"))</f>
        <v>0</v>
      </c>
      <c r="AV13" s="4"/>
      <c r="AW13" s="4"/>
    </row>
    <row r="14" spans="1:49" ht="14.1" customHeight="1" x14ac:dyDescent="0.45">
      <c r="A14" s="30">
        <f>IF('1-4'!A14&lt;&gt;"", '1-4'!A14, "")</f>
        <v>8</v>
      </c>
      <c r="B14" s="30">
        <f>IF('1-4'!A14&lt;&gt;"", '1-4'!B14, "")</f>
        <v>69008</v>
      </c>
      <c r="C14" s="21" t="str">
        <f>IF('1-4'!A14&lt;&gt;"", '1-4'!C14, "")</f>
        <v>เด็กชายชัยชนะ รักชาติ</v>
      </c>
      <c r="D14" s="24"/>
      <c r="E14" s="114"/>
      <c r="F14" s="114"/>
      <c r="G14" s="114"/>
      <c r="H14" s="114"/>
      <c r="I14" s="114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77">
        <f>IF('1-4'!A14:A58="","",COUNTIF(E14:AR14,"/"))</f>
        <v>0</v>
      </c>
      <c r="AT14" s="77">
        <f>IF('1-4'!A14:A58="","",COUNTIF(E14:AR14,"ล"))</f>
        <v>0</v>
      </c>
      <c r="AU14" s="77">
        <f>IF('1-4'!A14:A58="","",COUNTIF(E14:AR14,"ข"))</f>
        <v>0</v>
      </c>
      <c r="AV14" s="4"/>
      <c r="AW14" s="4"/>
    </row>
    <row r="15" spans="1:49" ht="14.1" customHeight="1" x14ac:dyDescent="0.45">
      <c r="A15" s="30">
        <f>IF('1-4'!A15&lt;&gt;"", '1-4'!A15, "")</f>
        <v>9</v>
      </c>
      <c r="B15" s="30">
        <f>IF('1-4'!A15&lt;&gt;"", '1-4'!B15, "")</f>
        <v>69009</v>
      </c>
      <c r="C15" s="21" t="str">
        <f>IF('1-4'!A15&lt;&gt;"", '1-4'!C15, "")</f>
        <v>เด็กชายโชติวิทย์ สิทธิชัย</v>
      </c>
      <c r="D15" s="24"/>
      <c r="E15" s="114"/>
      <c r="F15" s="114"/>
      <c r="G15" s="114"/>
      <c r="H15" s="114"/>
      <c r="I15" s="114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77">
        <f>IF('1-4'!A15:A59="","",COUNTIF(E15:AR15,"/"))</f>
        <v>0</v>
      </c>
      <c r="AT15" s="77">
        <f>IF('1-4'!A15:A59="","",COUNTIF(E15:AR15,"ล"))</f>
        <v>0</v>
      </c>
      <c r="AU15" s="77">
        <f>IF('1-4'!A15:A59="","",COUNTIF(E15:AR15,"ข"))</f>
        <v>0</v>
      </c>
      <c r="AV15" s="4"/>
      <c r="AW15" s="4"/>
    </row>
    <row r="16" spans="1:49" ht="14.1" customHeight="1" x14ac:dyDescent="0.45">
      <c r="A16" s="30">
        <f>IF('1-4'!A16&lt;&gt;"", '1-4'!A16, "")</f>
        <v>10</v>
      </c>
      <c r="B16" s="30">
        <f>IF('1-4'!A16&lt;&gt;"", '1-4'!B16, "")</f>
        <v>69010</v>
      </c>
      <c r="C16" s="21" t="str">
        <f>IF('1-4'!A16&lt;&gt;"", '1-4'!C16, "")</f>
        <v>เด็กชายณพงศ์ มงคลชัย</v>
      </c>
      <c r="D16" s="24"/>
      <c r="E16" s="114"/>
      <c r="F16" s="114"/>
      <c r="G16" s="114"/>
      <c r="H16" s="114"/>
      <c r="I16" s="114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77">
        <f>IF('1-4'!A16:A60="","",COUNTIF(E16:AR16,"/"))</f>
        <v>0</v>
      </c>
      <c r="AT16" s="77">
        <f>IF('1-4'!A16:A60="","",COUNTIF(E16:AR16,"ล"))</f>
        <v>0</v>
      </c>
      <c r="AU16" s="77">
        <f>IF('1-4'!A16:A60="","",COUNTIF(E16:AR16,"ข"))</f>
        <v>0</v>
      </c>
      <c r="AV16" s="4"/>
      <c r="AW16" s="4"/>
    </row>
    <row r="17" spans="1:49" ht="14.1" customHeight="1" x14ac:dyDescent="0.45">
      <c r="A17" s="30">
        <f>IF('1-4'!A17&lt;&gt;"", '1-4'!A17, "")</f>
        <v>11</v>
      </c>
      <c r="B17" s="30">
        <f>IF('1-4'!A17&lt;&gt;"", '1-4'!B17, "")</f>
        <v>69011</v>
      </c>
      <c r="C17" s="21" t="str">
        <f>IF('1-4'!A17&lt;&gt;"", '1-4'!C17, "")</f>
        <v>เด็กชายณัฐกร ศรีประเสริฐ</v>
      </c>
      <c r="D17" s="24"/>
      <c r="E17" s="114"/>
      <c r="F17" s="114"/>
      <c r="G17" s="114"/>
      <c r="H17" s="114"/>
      <c r="I17" s="114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77">
        <f>IF('1-4'!A17:A61="","",COUNTIF(E17:AR17,"/"))</f>
        <v>0</v>
      </c>
      <c r="AT17" s="77">
        <f>IF('1-4'!A17:A61="","",COUNTIF(E17:AR17,"ล"))</f>
        <v>0</v>
      </c>
      <c r="AU17" s="77">
        <f>IF('1-4'!A17:A61="","",COUNTIF(E17:AR17,"ข"))</f>
        <v>0</v>
      </c>
      <c r="AV17" s="4"/>
      <c r="AW17" s="4"/>
    </row>
    <row r="18" spans="1:49" ht="14.1" customHeight="1" x14ac:dyDescent="0.45">
      <c r="A18" s="30">
        <f>IF('1-4'!A18&lt;&gt;"", '1-4'!A18, "")</f>
        <v>12</v>
      </c>
      <c r="B18" s="30">
        <f>IF('1-4'!A18&lt;&gt;"", '1-4'!B18, "")</f>
        <v>69012</v>
      </c>
      <c r="C18" s="21" t="str">
        <f>IF('1-4'!A18&lt;&gt;"", '1-4'!C18, "")</f>
        <v>เด็กชายณัฐพล ผาสุข</v>
      </c>
      <c r="D18" s="24"/>
      <c r="E18" s="114"/>
      <c r="F18" s="114"/>
      <c r="G18" s="114"/>
      <c r="H18" s="114"/>
      <c r="I18" s="114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77">
        <f>IF('1-4'!A18:A62="","",COUNTIF(E18:AR18,"/"))</f>
        <v>0</v>
      </c>
      <c r="AT18" s="77">
        <f>IF('1-4'!A18:A62="","",COUNTIF(E18:AR18,"ล"))</f>
        <v>0</v>
      </c>
      <c r="AU18" s="77">
        <f>IF('1-4'!A18:A62="","",COUNTIF(E18:AR18,"ข"))</f>
        <v>0</v>
      </c>
      <c r="AV18" s="4"/>
      <c r="AW18" s="4"/>
    </row>
    <row r="19" spans="1:49" ht="14.1" customHeight="1" x14ac:dyDescent="0.45">
      <c r="A19" s="30">
        <f>IF('1-4'!A19&lt;&gt;"", '1-4'!A19, "")</f>
        <v>13</v>
      </c>
      <c r="B19" s="30">
        <f>IF('1-4'!A19&lt;&gt;"", '1-4'!B19, "")</f>
        <v>69013</v>
      </c>
      <c r="C19" s="21" t="str">
        <f>IF('1-4'!A19&lt;&gt;"", '1-4'!C19, "")</f>
        <v>เด็กชายดนัย สมบูรณ์</v>
      </c>
      <c r="D19" s="24"/>
      <c r="E19" s="114"/>
      <c r="F19" s="114"/>
      <c r="G19" s="114"/>
      <c r="H19" s="114"/>
      <c r="I19" s="114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77">
        <f>IF('1-4'!A19:A63="","",COUNTIF(E19:AR19,"/"))</f>
        <v>0</v>
      </c>
      <c r="AT19" s="77">
        <f>IF('1-4'!A19:A63="","",COUNTIF(E19:AR19,"ล"))</f>
        <v>0</v>
      </c>
      <c r="AU19" s="77">
        <f>IF('1-4'!A19:A63="","",COUNTIF(E19:AR19,"ข"))</f>
        <v>0</v>
      </c>
      <c r="AV19" s="4"/>
      <c r="AW19" s="4"/>
    </row>
    <row r="20" spans="1:49" ht="14.1" customHeight="1" x14ac:dyDescent="0.45">
      <c r="A20" s="30">
        <f>IF('1-4'!A20&lt;&gt;"", '1-4'!A20, "")</f>
        <v>14</v>
      </c>
      <c r="B20" s="30">
        <f>IF('1-4'!A20&lt;&gt;"", '1-4'!B20, "")</f>
        <v>69014</v>
      </c>
      <c r="C20" s="21" t="str">
        <f>IF('1-4'!A20&lt;&gt;"", '1-4'!C20, "")</f>
        <v>เด็กชายเดชาธร ทองอ่อน</v>
      </c>
      <c r="D20" s="24"/>
      <c r="E20" s="114"/>
      <c r="F20" s="114"/>
      <c r="G20" s="114"/>
      <c r="H20" s="114"/>
      <c r="I20" s="114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77">
        <f>IF('1-4'!A20:A64="","",COUNTIF(E20:AR20,"/"))</f>
        <v>0</v>
      </c>
      <c r="AT20" s="77">
        <f>IF('1-4'!A20:A64="","",COUNTIF(E20:AR20,"ล"))</f>
        <v>0</v>
      </c>
      <c r="AU20" s="77">
        <f>IF('1-4'!A20:A64="","",COUNTIF(E20:AR20,"ข"))</f>
        <v>0</v>
      </c>
      <c r="AV20" s="4"/>
      <c r="AW20" s="4"/>
    </row>
    <row r="21" spans="1:49" ht="14.1" customHeight="1" x14ac:dyDescent="0.45">
      <c r="A21" s="30">
        <f>IF('1-4'!A21&lt;&gt;"", '1-4'!A21, "")</f>
        <v>15</v>
      </c>
      <c r="B21" s="30">
        <f>IF('1-4'!A21&lt;&gt;"", '1-4'!B21, "")</f>
        <v>69015</v>
      </c>
      <c r="C21" s="21" t="str">
        <f>IF('1-4'!A21&lt;&gt;"", '1-4'!C21, "")</f>
        <v>เด็กชายทรงพล ทรัพย์สิน</v>
      </c>
      <c r="D21" s="24"/>
      <c r="E21" s="114"/>
      <c r="F21" s="114"/>
      <c r="G21" s="114"/>
      <c r="H21" s="114"/>
      <c r="I21" s="114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77">
        <f>IF('1-4'!A21:A65="","",COUNTIF(E21:AR21,"/"))</f>
        <v>0</v>
      </c>
      <c r="AT21" s="77">
        <f>IF('1-4'!A21:A65="","",COUNTIF(E21:AR21,"ล"))</f>
        <v>0</v>
      </c>
      <c r="AU21" s="77">
        <f>IF('1-4'!A21:A65="","",COUNTIF(E21:AR21,"ข"))</f>
        <v>0</v>
      </c>
      <c r="AV21" s="4"/>
      <c r="AW21" s="4"/>
    </row>
    <row r="22" spans="1:49" ht="14.1" customHeight="1" x14ac:dyDescent="0.45">
      <c r="A22" s="30">
        <f>IF('1-4'!A22&lt;&gt;"", '1-4'!A22, "")</f>
        <v>16</v>
      </c>
      <c r="B22" s="30">
        <f>IF('1-4'!A22&lt;&gt;"", '1-4'!B22, "")</f>
        <v>69016</v>
      </c>
      <c r="C22" s="21" t="str">
        <f>IF('1-4'!A22&lt;&gt;"", '1-4'!C22, "")</f>
        <v>เด็กชายธนกฤต มีประเสริฐ</v>
      </c>
      <c r="D22" s="24"/>
      <c r="E22" s="114"/>
      <c r="F22" s="114"/>
      <c r="G22" s="114"/>
      <c r="H22" s="114"/>
      <c r="I22" s="114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77">
        <f>IF('1-4'!A22:A66="","",COUNTIF(E22:AR22,"/"))</f>
        <v>0</v>
      </c>
      <c r="AT22" s="77">
        <f>IF('1-4'!A22:A66="","",COUNTIF(E22:AR22,"ล"))</f>
        <v>0</v>
      </c>
      <c r="AU22" s="77">
        <f>IF('1-4'!A22:A66="","",COUNTIF(E22:AR22,"ข"))</f>
        <v>0</v>
      </c>
      <c r="AV22" s="4"/>
      <c r="AW22" s="4"/>
    </row>
    <row r="23" spans="1:49" ht="14.1" customHeight="1" x14ac:dyDescent="0.45">
      <c r="A23" s="30">
        <f>IF('1-4'!A23&lt;&gt;"", '1-4'!A23, "")</f>
        <v>17</v>
      </c>
      <c r="B23" s="30">
        <f>IF('1-4'!A23&lt;&gt;"", '1-4'!B23, "")</f>
        <v>69017</v>
      </c>
      <c r="C23" s="21" t="str">
        <f>IF('1-4'!A23&lt;&gt;"", '1-4'!C23, "")</f>
        <v>เด็กชายธนภัทร บุญส่ง</v>
      </c>
      <c r="D23" s="24"/>
      <c r="E23" s="114"/>
      <c r="F23" s="114"/>
      <c r="G23" s="114"/>
      <c r="H23" s="114"/>
      <c r="I23" s="114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77">
        <f>IF('1-4'!A23:A67="","",COUNTIF(E23:AR23,"/"))</f>
        <v>0</v>
      </c>
      <c r="AT23" s="77">
        <f>IF('1-4'!A23:A67="","",COUNTIF(E23:AR23,"ล"))</f>
        <v>0</v>
      </c>
      <c r="AU23" s="77">
        <f>IF('1-4'!A23:A67="","",COUNTIF(E23:AR23,"ข"))</f>
        <v>0</v>
      </c>
      <c r="AV23" s="4"/>
      <c r="AW23" s="4"/>
    </row>
    <row r="24" spans="1:49" ht="14.1" customHeight="1" x14ac:dyDescent="0.45">
      <c r="A24" s="30">
        <f>IF('1-4'!A24&lt;&gt;"", '1-4'!A24, "")</f>
        <v>18</v>
      </c>
      <c r="B24" s="30">
        <f>IF('1-4'!A24&lt;&gt;"", '1-4'!B24, "")</f>
        <v>69018</v>
      </c>
      <c r="C24" s="21" t="str">
        <f>IF('1-4'!A24&lt;&gt;"", '1-4'!C24, "")</f>
        <v>เด็กชายธวัชชัย ใฝ่ฝัน</v>
      </c>
      <c r="D24" s="24"/>
      <c r="E24" s="114"/>
      <c r="F24" s="114"/>
      <c r="G24" s="114"/>
      <c r="H24" s="114"/>
      <c r="I24" s="114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77">
        <f>IF('1-4'!A24:A68="","",COUNTIF(E24:AR24,"/"))</f>
        <v>0</v>
      </c>
      <c r="AT24" s="77">
        <f>IF('1-4'!A24:A68="","",COUNTIF(E24:AR24,"ล"))</f>
        <v>0</v>
      </c>
      <c r="AU24" s="77">
        <f>IF('1-4'!A24:A68="","",COUNTIF(E24:AR24,"ข"))</f>
        <v>0</v>
      </c>
      <c r="AV24" s="4"/>
      <c r="AW24" s="4"/>
    </row>
    <row r="25" spans="1:49" ht="14.1" customHeight="1" x14ac:dyDescent="0.45">
      <c r="A25" s="30">
        <f>IF('1-4'!A25&lt;&gt;"", '1-4'!A25, "")</f>
        <v>19</v>
      </c>
      <c r="B25" s="30">
        <f>IF('1-4'!A25&lt;&gt;"", '1-4'!B25, "")</f>
        <v>69019</v>
      </c>
      <c r="C25" s="21" t="str">
        <f>IF('1-4'!A25&lt;&gt;"", '1-4'!C25, "")</f>
        <v>เด็กชายธีรทัศน์ ยิ่งยืน</v>
      </c>
      <c r="D25" s="24"/>
      <c r="E25" s="114"/>
      <c r="F25" s="114"/>
      <c r="G25" s="114"/>
      <c r="H25" s="114"/>
      <c r="I25" s="114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77">
        <f>IF('1-4'!A25:A69="","",COUNTIF(E25:AR25,"/"))</f>
        <v>0</v>
      </c>
      <c r="AT25" s="77">
        <f>IF('1-4'!A25:A69="","",COUNTIF(E25:AR25,"ล"))</f>
        <v>0</v>
      </c>
      <c r="AU25" s="77">
        <f>IF('1-4'!A25:A69="","",COUNTIF(E25:AR25,"ข"))</f>
        <v>0</v>
      </c>
      <c r="AV25" s="4"/>
      <c r="AW25" s="4"/>
    </row>
    <row r="26" spans="1:49" ht="14.1" customHeight="1" x14ac:dyDescent="0.45">
      <c r="A26" s="30">
        <f>IF('1-4'!A26&lt;&gt;"", '1-4'!A26, "")</f>
        <v>20</v>
      </c>
      <c r="B26" s="30">
        <f>IF('1-4'!A26&lt;&gt;"", '1-4'!B26, "")</f>
        <v>69020</v>
      </c>
      <c r="C26" s="21" t="str">
        <f>IF('1-4'!A26&lt;&gt;"", '1-4'!C26, "")</f>
        <v>เด็กชายนันทวัฒน์ เกิดโชค</v>
      </c>
      <c r="D26" s="24"/>
      <c r="E26" s="114"/>
      <c r="F26" s="114"/>
      <c r="G26" s="114"/>
      <c r="H26" s="114"/>
      <c r="I26" s="114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77">
        <f>IF('1-4'!A26:A70="","",COUNTIF(E26:AR26,"/"))</f>
        <v>0</v>
      </c>
      <c r="AT26" s="77">
        <f>IF('1-4'!A26:A70="","",COUNTIF(E26:AR26,"ล"))</f>
        <v>0</v>
      </c>
      <c r="AU26" s="77">
        <f>IF('1-4'!A26:A70="","",COUNTIF(E26:AR26,"ข"))</f>
        <v>0</v>
      </c>
      <c r="AV26" s="4"/>
      <c r="AW26" s="4"/>
    </row>
    <row r="27" spans="1:49" ht="14.1" customHeight="1" x14ac:dyDescent="0.45">
      <c r="A27" s="30">
        <f>IF('1-4'!A27&lt;&gt;"", '1-4'!A27, "")</f>
        <v>21</v>
      </c>
      <c r="B27" s="30">
        <f>IF('1-4'!A27&lt;&gt;"", '1-4'!B27, "")</f>
        <v>69021</v>
      </c>
      <c r="C27" s="21" t="str">
        <f>IF('1-4'!A27&lt;&gt;"", '1-4'!C27, "")</f>
        <v>เด็กชายนิธิกร คงทน</v>
      </c>
      <c r="D27" s="24"/>
      <c r="E27" s="114"/>
      <c r="F27" s="114"/>
      <c r="G27" s="114"/>
      <c r="H27" s="114"/>
      <c r="I27" s="114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77">
        <f>IF('1-4'!A27:A71="","",COUNTIF(E27:AR27,"/"))</f>
        <v>0</v>
      </c>
      <c r="AT27" s="77">
        <f>IF('1-4'!A27:A71="","",COUNTIF(E27:AR27,"ล"))</f>
        <v>0</v>
      </c>
      <c r="AU27" s="77">
        <f>IF('1-4'!A27:A71="","",COUNTIF(E27:AR27,"ข"))</f>
        <v>0</v>
      </c>
      <c r="AV27" s="4"/>
      <c r="AW27" s="4"/>
    </row>
    <row r="28" spans="1:49" ht="14.1" customHeight="1" x14ac:dyDescent="0.45">
      <c r="A28" s="30">
        <f>IF('1-4'!A28&lt;&gt;"", '1-4'!A28, "")</f>
        <v>22</v>
      </c>
      <c r="B28" s="30">
        <f>IF('1-4'!A28&lt;&gt;"", '1-4'!B28, "")</f>
        <v>69022</v>
      </c>
      <c r="C28" s="21" t="str">
        <f>IF('1-4'!A28&lt;&gt;"", '1-4'!C28, "")</f>
        <v>เด็กชายปกรณ์ เพียรพยายาม</v>
      </c>
      <c r="D28" s="24"/>
      <c r="E28" s="114"/>
      <c r="F28" s="114"/>
      <c r="G28" s="114"/>
      <c r="H28" s="114"/>
      <c r="I28" s="114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77">
        <f>IF('1-4'!A28:A72="","",COUNTIF(E28:AR28,"/"))</f>
        <v>0</v>
      </c>
      <c r="AT28" s="77">
        <f>IF('1-4'!A28:A72="","",COUNTIF(E28:AR28,"ล"))</f>
        <v>0</v>
      </c>
      <c r="AU28" s="77">
        <f>IF('1-4'!A28:A72="","",COUNTIF(E28:AR28,"ข"))</f>
        <v>0</v>
      </c>
      <c r="AV28" s="4"/>
      <c r="AW28" s="4"/>
    </row>
    <row r="29" spans="1:49" ht="14.1" customHeight="1" x14ac:dyDescent="0.45">
      <c r="A29" s="30">
        <f>IF('1-4'!A29&lt;&gt;"", '1-4'!A29, "")</f>
        <v>23</v>
      </c>
      <c r="B29" s="30">
        <f>IF('1-4'!A29&lt;&gt;"", '1-4'!B29, "")</f>
        <v>69023</v>
      </c>
      <c r="C29" s="21" t="str">
        <f>IF('1-4'!A29&lt;&gt;"", '1-4'!C29, "")</f>
        <v>เด็กชายปฏิพล แก้ววิจิตร</v>
      </c>
      <c r="D29" s="24"/>
      <c r="E29" s="114"/>
      <c r="F29" s="114"/>
      <c r="G29" s="114"/>
      <c r="H29" s="114"/>
      <c r="I29" s="114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77">
        <f>IF('1-4'!A29:A73="","",COUNTIF(E29:AR29,"/"))</f>
        <v>0</v>
      </c>
      <c r="AT29" s="77">
        <f>IF('1-4'!A29:A73="","",COUNTIF(E29:AR29,"ล"))</f>
        <v>0</v>
      </c>
      <c r="AU29" s="77">
        <f>IF('1-4'!A29:A73="","",COUNTIF(E29:AR29,"ข"))</f>
        <v>0</v>
      </c>
      <c r="AV29" s="4"/>
      <c r="AW29" s="4"/>
    </row>
    <row r="30" spans="1:49" ht="14.1" customHeight="1" x14ac:dyDescent="0.45">
      <c r="A30" s="30">
        <f>IF('1-4'!A30&lt;&gt;"", '1-4'!A30, "")</f>
        <v>24</v>
      </c>
      <c r="B30" s="30">
        <f>IF('1-4'!A30&lt;&gt;"", '1-4'!B30, "")</f>
        <v>69024</v>
      </c>
      <c r="C30" s="21" t="str">
        <f>IF('1-4'!A30&lt;&gt;"", '1-4'!C30, "")</f>
        <v>เด็กชายปณิธาน มั่นคง</v>
      </c>
      <c r="D30" s="24"/>
      <c r="E30" s="114"/>
      <c r="F30" s="114"/>
      <c r="G30" s="114"/>
      <c r="H30" s="114"/>
      <c r="I30" s="114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77">
        <f>IF('1-4'!A30:A74="","",COUNTIF(E30:AR30,"/"))</f>
        <v>0</v>
      </c>
      <c r="AT30" s="77">
        <f>IF('1-4'!A30:A74="","",COUNTIF(E30:AR30,"ล"))</f>
        <v>0</v>
      </c>
      <c r="AU30" s="77">
        <f>IF('1-4'!A30:A74="","",COUNTIF(E30:AR30,"ข"))</f>
        <v>0</v>
      </c>
      <c r="AV30" s="4"/>
      <c r="AW30" s="4"/>
    </row>
    <row r="31" spans="1:49" ht="14.1" customHeight="1" x14ac:dyDescent="0.45">
      <c r="A31" s="30">
        <f>IF('1-4'!A31&lt;&gt;"", '1-4'!A31, "")</f>
        <v>25</v>
      </c>
      <c r="B31" s="30">
        <f>IF('1-4'!A31&lt;&gt;"", '1-4'!B31, "")</f>
        <v>69025</v>
      </c>
      <c r="C31" s="21" t="str">
        <f>IF('1-4'!A31&lt;&gt;"", '1-4'!C31, "")</f>
        <v>เด็กชายพงศธร ใจบุญ</v>
      </c>
      <c r="D31" s="24"/>
      <c r="E31" s="114"/>
      <c r="F31" s="114"/>
      <c r="G31" s="114"/>
      <c r="H31" s="114"/>
      <c r="I31" s="114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77">
        <f>IF('1-4'!A31:A75="","",COUNTIF(E31:AR31,"/"))</f>
        <v>0</v>
      </c>
      <c r="AT31" s="77">
        <f>IF('1-4'!A31:A75="","",COUNTIF(E31:AR31,"ล"))</f>
        <v>0</v>
      </c>
      <c r="AU31" s="77">
        <f>IF('1-4'!A31:A75="","",COUNTIF(E31:AR31,"ข"))</f>
        <v>0</v>
      </c>
      <c r="AV31" s="4"/>
      <c r="AW31" s="4"/>
    </row>
    <row r="32" spans="1:49" ht="14.1" customHeight="1" x14ac:dyDescent="0.45">
      <c r="A32" s="30">
        <f>IF('1-4'!A32&lt;&gt;"", '1-4'!A32, "")</f>
        <v>26</v>
      </c>
      <c r="B32" s="30">
        <f>IF('1-4'!A32&lt;&gt;"", '1-4'!B32, "")</f>
        <v>69026</v>
      </c>
      <c r="C32" s="21" t="str">
        <f>IF('1-4'!A32&lt;&gt;"", '1-4'!C32, "")</f>
        <v>เด็กชายพรหมมินทร์ แสงจันทร์</v>
      </c>
      <c r="D32" s="24"/>
      <c r="E32" s="114"/>
      <c r="F32" s="114"/>
      <c r="G32" s="114"/>
      <c r="H32" s="114"/>
      <c r="I32" s="114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77">
        <f>IF('1-4'!A32:A76="","",COUNTIF(E32:AR32,"/"))</f>
        <v>0</v>
      </c>
      <c r="AT32" s="77">
        <f>IF('1-4'!A32:A76="","",COUNTIF(E32:AR32,"ล"))</f>
        <v>0</v>
      </c>
      <c r="AU32" s="77">
        <f>IF('1-4'!A32:A76="","",COUNTIF(E32:AR32,"ข"))</f>
        <v>0</v>
      </c>
      <c r="AV32" s="4"/>
      <c r="AW32" s="4"/>
    </row>
    <row r="33" spans="1:49" ht="14.1" customHeight="1" x14ac:dyDescent="0.45">
      <c r="A33" s="30">
        <f>IF('1-4'!A33&lt;&gt;"", '1-4'!A33, "")</f>
        <v>27</v>
      </c>
      <c r="B33" s="30">
        <f>IF('1-4'!A33&lt;&gt;"", '1-4'!B33, "")</f>
        <v>69027</v>
      </c>
      <c r="C33" s="21" t="str">
        <f>IF('1-4'!A33&lt;&gt;"", '1-4'!C33, "")</f>
        <v>เด็กชายพลากร อรุณสวัสดิ์</v>
      </c>
      <c r="D33" s="24"/>
      <c r="E33" s="114"/>
      <c r="F33" s="114"/>
      <c r="G33" s="114"/>
      <c r="H33" s="114"/>
      <c r="I33" s="114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77">
        <f>IF('1-4'!A33:A77="","",COUNTIF(E33:AR33,"/"))</f>
        <v>0</v>
      </c>
      <c r="AT33" s="77">
        <f>IF('1-4'!A33:A77="","",COUNTIF(E33:AR33,"ล"))</f>
        <v>0</v>
      </c>
      <c r="AU33" s="77">
        <f>IF('1-4'!A33:A77="","",COUNTIF(E33:AR33,"ข"))</f>
        <v>0</v>
      </c>
      <c r="AV33" s="4"/>
      <c r="AW33" s="4"/>
    </row>
    <row r="34" spans="1:49" ht="14.1" customHeight="1" x14ac:dyDescent="0.45">
      <c r="A34" s="30">
        <f>IF('1-4'!A34&lt;&gt;"", '1-4'!A34, "")</f>
        <v>28</v>
      </c>
      <c r="B34" s="30">
        <f>IF('1-4'!A34&lt;&gt;"", '1-4'!B34, "")</f>
        <v>69028</v>
      </c>
      <c r="C34" s="21" t="str">
        <f>IF('1-4'!A34&lt;&gt;"", '1-4'!C34, "")</f>
        <v>เด็กชายพิพัฒน์ วงศ์คำ</v>
      </c>
      <c r="D34" s="24"/>
      <c r="E34" s="114"/>
      <c r="F34" s="114"/>
      <c r="G34" s="114"/>
      <c r="H34" s="114"/>
      <c r="I34" s="114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77">
        <f>IF('1-4'!A34:A78="","",COUNTIF(E34:AR34,"/"))</f>
        <v>0</v>
      </c>
      <c r="AT34" s="77">
        <f>IF('1-4'!A34:A78="","",COUNTIF(E34:AR34,"ล"))</f>
        <v>0</v>
      </c>
      <c r="AU34" s="77">
        <f>IF('1-4'!A34:A78="","",COUNTIF(E34:AR34,"ข"))</f>
        <v>0</v>
      </c>
      <c r="AV34" s="4"/>
      <c r="AW34" s="4"/>
    </row>
    <row r="35" spans="1:49" ht="14.1" customHeight="1" x14ac:dyDescent="0.45">
      <c r="A35" s="30">
        <f>IF('1-4'!A35&lt;&gt;"", '1-4'!A35, "")</f>
        <v>29</v>
      </c>
      <c r="B35" s="30">
        <f>IF('1-4'!A35&lt;&gt;"", '1-4'!B35, "")</f>
        <v>69029</v>
      </c>
      <c r="C35" s="21" t="str">
        <f>IF('1-4'!A35&lt;&gt;"", '1-4'!C35, "")</f>
        <v>เด็กชายพีรพล พงษ์ศิริ</v>
      </c>
      <c r="D35" s="24"/>
      <c r="E35" s="114"/>
      <c r="F35" s="114"/>
      <c r="G35" s="114"/>
      <c r="H35" s="114"/>
      <c r="I35" s="114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77">
        <f>IF('1-4'!A35:A79="","",COUNTIF(E35:AR35,"/"))</f>
        <v>0</v>
      </c>
      <c r="AT35" s="77">
        <f>IF('1-4'!A35:A79="","",COUNTIF(E35:AR35,"ล"))</f>
        <v>0</v>
      </c>
      <c r="AU35" s="77">
        <f>IF('1-4'!A35:A79="","",COUNTIF(E35:AR35,"ข"))</f>
        <v>0</v>
      </c>
      <c r="AV35" s="4"/>
      <c r="AW35" s="4"/>
    </row>
    <row r="36" spans="1:49" ht="14.1" customHeight="1" x14ac:dyDescent="0.45">
      <c r="A36" s="30">
        <f>IF('1-4'!A36&lt;&gt;"", '1-4'!A36, "")</f>
        <v>30</v>
      </c>
      <c r="B36" s="30">
        <f>IF('1-4'!A36&lt;&gt;"", '1-4'!B36, "")</f>
        <v>69030</v>
      </c>
      <c r="C36" s="21" t="str">
        <f>IF('1-4'!A36&lt;&gt;"", '1-4'!C36, "")</f>
        <v>เด็กชายภานุพงศ์ ศรีเมือง</v>
      </c>
      <c r="D36" s="24"/>
      <c r="E36" s="114"/>
      <c r="F36" s="114"/>
      <c r="G36" s="114"/>
      <c r="H36" s="114"/>
      <c r="I36" s="114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77">
        <f>IF('1-4'!A36:A80="","",COUNTIF(E36:AR36,"/"))</f>
        <v>0</v>
      </c>
      <c r="AT36" s="77">
        <f>IF('1-4'!A36:A80="","",COUNTIF(E36:AR36,"ล"))</f>
        <v>0</v>
      </c>
      <c r="AU36" s="77">
        <f>IF('1-4'!A36:A80="","",COUNTIF(E36:AR36,"ข"))</f>
        <v>0</v>
      </c>
      <c r="AV36" s="4"/>
      <c r="AW36" s="4"/>
    </row>
    <row r="37" spans="1:49" ht="14.1" customHeight="1" x14ac:dyDescent="0.45">
      <c r="A37" s="30">
        <f>IF('1-4'!A37&lt;&gt;"", '1-4'!A37, "")</f>
        <v>31</v>
      </c>
      <c r="B37" s="30">
        <f>IF('1-4'!A37&lt;&gt;"", '1-4'!B37, "")</f>
        <v>69031</v>
      </c>
      <c r="C37" s="21" t="str">
        <f>IF('1-4'!A37&lt;&gt;"", '1-4'!C37, "")</f>
        <v>เด็กชายภูมินทร์ อุดมสุข</v>
      </c>
      <c r="D37" s="24"/>
      <c r="E37" s="114"/>
      <c r="F37" s="114"/>
      <c r="G37" s="114"/>
      <c r="H37" s="114"/>
      <c r="I37" s="114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77">
        <f>IF('1-4'!A37:A81="","",COUNTIF(E37:AR37,"/"))</f>
        <v>0</v>
      </c>
      <c r="AT37" s="77">
        <f>IF('1-4'!A37:A81="","",COUNTIF(E37:AR37,"ล"))</f>
        <v>0</v>
      </c>
      <c r="AU37" s="77">
        <f>IF('1-4'!A37:A81="","",COUNTIF(E37:AR37,"ข"))</f>
        <v>0</v>
      </c>
      <c r="AV37" s="4"/>
      <c r="AW37" s="4"/>
    </row>
    <row r="38" spans="1:49" ht="14.1" customHeight="1" x14ac:dyDescent="0.45">
      <c r="A38" s="30">
        <f>IF('1-4'!A38&lt;&gt;"", '1-4'!A38, "")</f>
        <v>32</v>
      </c>
      <c r="B38" s="30">
        <f>IF('1-4'!A38&lt;&gt;"", '1-4'!B38, "")</f>
        <v>69032</v>
      </c>
      <c r="C38" s="21" t="str">
        <f>IF('1-4'!A38&lt;&gt;"", '1-4'!C38, "")</f>
        <v>เด็กชายมนัสวิน รุ่งเรือง</v>
      </c>
      <c r="D38" s="24"/>
      <c r="E38" s="114"/>
      <c r="F38" s="114"/>
      <c r="G38" s="114"/>
      <c r="H38" s="114"/>
      <c r="I38" s="114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77">
        <f>IF('1-4'!A38:A82="","",COUNTIF(E38:AR38,"/"))</f>
        <v>0</v>
      </c>
      <c r="AT38" s="77">
        <f>IF('1-4'!A38:A82="","",COUNTIF(E38:AR38,"ล"))</f>
        <v>0</v>
      </c>
      <c r="AU38" s="77">
        <f>IF('1-4'!A38:A82="","",COUNTIF(E38:AR38,"ข"))</f>
        <v>0</v>
      </c>
      <c r="AV38" s="4"/>
      <c r="AW38" s="4"/>
    </row>
    <row r="39" spans="1:49" ht="14.1" customHeight="1" x14ac:dyDescent="0.45">
      <c r="A39" s="30">
        <f>IF('1-4'!A39&lt;&gt;"", '1-4'!A39, "")</f>
        <v>33</v>
      </c>
      <c r="B39" s="30">
        <f>IF('1-4'!A39&lt;&gt;"", '1-4'!B39, "")</f>
        <v>69033</v>
      </c>
      <c r="C39" s="21" t="str">
        <f>IF('1-4'!A39&lt;&gt;"", '1-4'!C39, "")</f>
        <v>เด็กชายเมธาสิทธิ์ กิจเจริญ</v>
      </c>
      <c r="D39" s="24"/>
      <c r="E39" s="114"/>
      <c r="F39" s="114"/>
      <c r="G39" s="114"/>
      <c r="H39" s="114"/>
      <c r="I39" s="114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77">
        <f>IF('1-4'!A39:A83="","",COUNTIF(E39:AR39,"/"))</f>
        <v>0</v>
      </c>
      <c r="AT39" s="77">
        <f>IF('1-4'!A39:A83="","",COUNTIF(E39:AR39,"ล"))</f>
        <v>0</v>
      </c>
      <c r="AU39" s="77">
        <f>IF('1-4'!A39:A83="","",COUNTIF(E39:AR39,"ข"))</f>
        <v>0</v>
      </c>
      <c r="AV39" s="4"/>
      <c r="AW39" s="4"/>
    </row>
    <row r="40" spans="1:49" ht="14.1" customHeight="1" x14ac:dyDescent="0.45">
      <c r="A40" s="30">
        <f>IF('1-4'!A40&lt;&gt;"", '1-4'!A40, "")</f>
        <v>34</v>
      </c>
      <c r="B40" s="30">
        <f>IF('1-4'!A40&lt;&gt;"", '1-4'!B40, "")</f>
        <v>69034</v>
      </c>
      <c r="C40" s="21" t="str">
        <f>IF('1-4'!A40&lt;&gt;"", '1-4'!C40, "")</f>
        <v>เด็กชายรชต พัฒนสิน</v>
      </c>
      <c r="D40" s="24"/>
      <c r="E40" s="114"/>
      <c r="F40" s="114"/>
      <c r="G40" s="114"/>
      <c r="H40" s="114"/>
      <c r="I40" s="114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77">
        <f>IF('1-4'!A40:A84="","",COUNTIF(E40:AR40,"/"))</f>
        <v>0</v>
      </c>
      <c r="AT40" s="77">
        <f>IF('1-4'!A40:A84="","",COUNTIF(E40:AR40,"ล"))</f>
        <v>0</v>
      </c>
      <c r="AU40" s="77">
        <f>IF('1-4'!A40:A84="","",COUNTIF(E40:AR40,"ข"))</f>
        <v>0</v>
      </c>
      <c r="AV40" s="4"/>
      <c r="AW40" s="4"/>
    </row>
    <row r="41" spans="1:49" ht="14.1" customHeight="1" x14ac:dyDescent="0.45">
      <c r="A41" s="30">
        <f>IF('1-4'!A41&lt;&gt;"", '1-4'!A41, "")</f>
        <v>35</v>
      </c>
      <c r="B41" s="30">
        <f>IF('1-4'!A41&lt;&gt;"", '1-4'!B41, "")</f>
        <v>69035</v>
      </c>
      <c r="C41" s="21" t="str">
        <f>IF('1-4'!A41&lt;&gt;"", '1-4'!C41, "")</f>
        <v>เด็กชายรณกร นามสกุลดี</v>
      </c>
      <c r="D41" s="24"/>
      <c r="E41" s="114"/>
      <c r="F41" s="114"/>
      <c r="G41" s="114"/>
      <c r="H41" s="114"/>
      <c r="I41" s="114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77">
        <f>IF('1-4'!A41:A85="","",COUNTIF(E41:AR41,"/"))</f>
        <v>0</v>
      </c>
      <c r="AT41" s="77">
        <f>IF('1-4'!A41:A85="","",COUNTIF(E41:AR41,"ล"))</f>
        <v>0</v>
      </c>
      <c r="AU41" s="77">
        <f>IF('1-4'!A41:A85="","",COUNTIF(E41:AR41,"ข"))</f>
        <v>0</v>
      </c>
      <c r="AV41" s="4"/>
      <c r="AW41" s="4"/>
    </row>
    <row r="42" spans="1:49" ht="14.1" customHeight="1" x14ac:dyDescent="0.45">
      <c r="A42" s="30">
        <f>IF('1-4'!A42&lt;&gt;"", '1-4'!A42, "")</f>
        <v>36</v>
      </c>
      <c r="B42" s="30">
        <f>IF('1-4'!A42&lt;&gt;"", '1-4'!B42, "")</f>
        <v>69036</v>
      </c>
      <c r="C42" s="21" t="str">
        <f>IF('1-4'!A42&lt;&gt;"", '1-4'!C42, "")</f>
        <v>เด็กชายวรวุฒิ สดใส</v>
      </c>
      <c r="D42" s="24"/>
      <c r="E42" s="114"/>
      <c r="F42" s="114"/>
      <c r="G42" s="114"/>
      <c r="H42" s="114"/>
      <c r="I42" s="114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77">
        <f>IF('1-4'!A42:A86="","",COUNTIF(E42:AR42,"/"))</f>
        <v>0</v>
      </c>
      <c r="AT42" s="77">
        <f>IF('1-4'!A42:A86="","",COUNTIF(E42:AR42,"ล"))</f>
        <v>0</v>
      </c>
      <c r="AU42" s="77">
        <f>IF('1-4'!A42:A86="","",COUNTIF(E42:AR42,"ข"))</f>
        <v>0</v>
      </c>
      <c r="AV42" s="4"/>
      <c r="AW42" s="4"/>
    </row>
    <row r="43" spans="1:49" ht="14.1" customHeight="1" x14ac:dyDescent="0.45">
      <c r="A43" s="30">
        <f>IF('1-4'!A43&lt;&gt;"", '1-4'!A43, "")</f>
        <v>37</v>
      </c>
      <c r="B43" s="30">
        <f>IF('1-4'!A43&lt;&gt;"", '1-4'!B43, "")</f>
        <v>69037</v>
      </c>
      <c r="C43" s="21" t="str">
        <f>IF('1-4'!A43&lt;&gt;"", '1-4'!C43, "")</f>
        <v>เด็กชายวัชระ วิเชียร</v>
      </c>
      <c r="D43" s="24"/>
      <c r="E43" s="114"/>
      <c r="F43" s="114"/>
      <c r="G43" s="114"/>
      <c r="H43" s="114"/>
      <c r="I43" s="114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77">
        <f>IF('1-4'!A43:A87="","",COUNTIF(E43:AR43,"/"))</f>
        <v>0</v>
      </c>
      <c r="AT43" s="77">
        <f>IF('1-4'!A43:A87="","",COUNTIF(E43:AR43,"ล"))</f>
        <v>0</v>
      </c>
      <c r="AU43" s="77">
        <f>IF('1-4'!A43:A87="","",COUNTIF(E43:AR43,"ข"))</f>
        <v>0</v>
      </c>
      <c r="AV43" s="4"/>
      <c r="AW43" s="4"/>
    </row>
    <row r="44" spans="1:49" ht="14.1" customHeight="1" x14ac:dyDescent="0.45">
      <c r="A44" s="30">
        <f>IF('1-4'!A44&lt;&gt;"", '1-4'!A44, "")</f>
        <v>38</v>
      </c>
      <c r="B44" s="30">
        <f>IF('1-4'!A44&lt;&gt;"", '1-4'!B44, "")</f>
        <v>69038</v>
      </c>
      <c r="C44" s="21" t="str">
        <f>IF('1-4'!A44&lt;&gt;"", '1-4'!C44, "")</f>
        <v>เด็กชายวิทวัส พรหมเดช</v>
      </c>
      <c r="D44" s="24"/>
      <c r="E44" s="114"/>
      <c r="F44" s="114"/>
      <c r="G44" s="114"/>
      <c r="H44" s="114"/>
      <c r="I44" s="114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77">
        <f>IF('1-4'!A44:A88="","",COUNTIF(E44:AR44,"/"))</f>
        <v>0</v>
      </c>
      <c r="AT44" s="77">
        <f>IF('1-4'!A44:A88="","",COUNTIF(E44:AR44,"ล"))</f>
        <v>0</v>
      </c>
      <c r="AU44" s="77">
        <f>IF('1-4'!A44:A88="","",COUNTIF(E44:AR44,"ข"))</f>
        <v>0</v>
      </c>
      <c r="AV44" s="4"/>
      <c r="AW44" s="4"/>
    </row>
    <row r="45" spans="1:49" ht="14.1" customHeight="1" x14ac:dyDescent="0.45">
      <c r="A45" s="30">
        <f>IF('1-4'!A45&lt;&gt;"", '1-4'!A45, "")</f>
        <v>39</v>
      </c>
      <c r="B45" s="30">
        <f>IF('1-4'!A45&lt;&gt;"", '1-4'!B45, "")</f>
        <v>69039</v>
      </c>
      <c r="C45" s="21" t="str">
        <f>IF('1-4'!A45&lt;&gt;"", '1-4'!C45, "")</f>
        <v>เด็กชายวีรภัทร จิตต์มั่นคง</v>
      </c>
      <c r="D45" s="24"/>
      <c r="E45" s="114"/>
      <c r="F45" s="114"/>
      <c r="G45" s="114"/>
      <c r="H45" s="114"/>
      <c r="I45" s="114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77">
        <f>IF('1-4'!A45:A89="","",COUNTIF(E45:AR45,"/"))</f>
        <v>0</v>
      </c>
      <c r="AT45" s="77">
        <f>IF('1-4'!A45:A89="","",COUNTIF(E45:AR45,"ล"))</f>
        <v>0</v>
      </c>
      <c r="AU45" s="77">
        <f>IF('1-4'!A45:A89="","",COUNTIF(E45:AR45,"ข"))</f>
        <v>0</v>
      </c>
      <c r="AV45" s="4"/>
      <c r="AW45" s="4"/>
    </row>
    <row r="46" spans="1:49" ht="14.1" customHeight="1" x14ac:dyDescent="0.45">
      <c r="A46" s="30">
        <f>IF('1-4'!A46&lt;&gt;"", '1-4'!A46, "")</f>
        <v>40</v>
      </c>
      <c r="B46" s="30">
        <f>IF('1-4'!A46&lt;&gt;"", '1-4'!B46, "")</f>
        <v>69040</v>
      </c>
      <c r="C46" s="21" t="str">
        <f>IF('1-4'!A46&lt;&gt;"", '1-4'!C46, "")</f>
        <v>เด็กชายศุภณัฐ ขยันหา</v>
      </c>
      <c r="D46" s="24"/>
      <c r="E46" s="114"/>
      <c r="F46" s="114"/>
      <c r="G46" s="114"/>
      <c r="H46" s="114"/>
      <c r="I46" s="114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77">
        <f>IF('1-4'!A46:A90="","",COUNTIF(E46:AR46,"/"))</f>
        <v>0</v>
      </c>
      <c r="AT46" s="77">
        <f>IF('1-4'!A46:A90="","",COUNTIF(E46:AR46,"ล"))</f>
        <v>0</v>
      </c>
      <c r="AU46" s="77">
        <f>IF('1-4'!A46:A90="","",COUNTIF(E46:AR46,"ข"))</f>
        <v>0</v>
      </c>
      <c r="AV46" s="4"/>
      <c r="AW46" s="4"/>
    </row>
    <row r="47" spans="1:49" ht="14.1" customHeight="1" x14ac:dyDescent="0.45">
      <c r="A47" s="30">
        <f>IF('1-4'!A47&lt;&gt;"", '1-4'!A47, "")</f>
        <v>41</v>
      </c>
      <c r="B47" s="30">
        <f>IF('1-4'!A47&lt;&gt;"", '1-4'!B47, "")</f>
        <v>69041</v>
      </c>
      <c r="C47" s="21" t="str">
        <f>IF('1-4'!A47&lt;&gt;"", '1-4'!C47, "")</f>
        <v>เด็กชายสิทธิโชค ยิ้มสู้</v>
      </c>
      <c r="D47" s="24"/>
      <c r="E47" s="114"/>
      <c r="F47" s="114"/>
      <c r="G47" s="114"/>
      <c r="H47" s="114"/>
      <c r="I47" s="11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77">
        <f>IF('1-4'!A47:A91="","",COUNTIF(E47:AR47,"/"))</f>
        <v>0</v>
      </c>
      <c r="AT47" s="77">
        <f>IF('1-4'!A47:A91="","",COUNTIF(E47:AR47,"ล"))</f>
        <v>0</v>
      </c>
      <c r="AU47" s="77">
        <f>IF('1-4'!A47:A91="","",COUNTIF(E47:AR47,"ข"))</f>
        <v>0</v>
      </c>
      <c r="AV47" s="4"/>
      <c r="AW47" s="4"/>
    </row>
    <row r="48" spans="1:49" ht="14.1" customHeight="1" x14ac:dyDescent="0.45">
      <c r="A48" s="30">
        <f>IF('1-4'!A48&lt;&gt;"", '1-4'!A48, "")</f>
        <v>42</v>
      </c>
      <c r="B48" s="30">
        <f>IF('1-4'!A48&lt;&gt;"", '1-4'!B48, "")</f>
        <v>69042</v>
      </c>
      <c r="C48" s="21" t="str">
        <f>IF('1-4'!A48&lt;&gt;"", '1-4'!C48, "")</f>
        <v>เด็กชายสรวิชญ์ เก่งกล้า</v>
      </c>
      <c r="D48" s="24"/>
      <c r="E48" s="114"/>
      <c r="F48" s="114"/>
      <c r="G48" s="114"/>
      <c r="H48" s="114"/>
      <c r="I48" s="114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77">
        <f>IF('1-4'!A48:A92="","",COUNTIF(E48:AR48,"/"))</f>
        <v>0</v>
      </c>
      <c r="AT48" s="77">
        <f>IF('1-4'!A48:A92="","",COUNTIF(E48:AR48,"ล"))</f>
        <v>0</v>
      </c>
      <c r="AU48" s="77">
        <f>IF('1-4'!A48:A92="","",COUNTIF(E48:AR48,"ข"))</f>
        <v>0</v>
      </c>
      <c r="AV48" s="4"/>
      <c r="AW48" s="4"/>
    </row>
    <row r="49" spans="1:49" ht="14.1" customHeight="1" x14ac:dyDescent="0.45">
      <c r="A49" s="30">
        <f>IF('1-4'!A49&lt;&gt;"", '1-4'!A49, "")</f>
        <v>43</v>
      </c>
      <c r="B49" s="30">
        <f>IF('1-4'!A49&lt;&gt;"", '1-4'!B49, "")</f>
        <v>69043</v>
      </c>
      <c r="C49" s="21" t="str">
        <f>IF('1-4'!A49&lt;&gt;"", '1-4'!C49, "")</f>
        <v>เด็กชายอนันต์ ทรงพลัง</v>
      </c>
      <c r="D49" s="24"/>
      <c r="E49" s="114"/>
      <c r="F49" s="114"/>
      <c r="G49" s="114"/>
      <c r="H49" s="114"/>
      <c r="I49" s="114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77">
        <f>IF('1-4'!A49:A93="","",COUNTIF(E49:AR49,"/"))</f>
        <v>0</v>
      </c>
      <c r="AT49" s="77">
        <f>IF('1-4'!A49:A93="","",COUNTIF(E49:AR49,"ล"))</f>
        <v>0</v>
      </c>
      <c r="AU49" s="77">
        <f>IF('1-4'!A49:A93="","",COUNTIF(E49:AR49,"ข"))</f>
        <v>0</v>
      </c>
      <c r="AV49" s="4"/>
      <c r="AW49" s="4"/>
    </row>
    <row r="50" spans="1:49" ht="14.1" customHeight="1" x14ac:dyDescent="0.45">
      <c r="A50" s="30">
        <f>IF('1-4'!A50&lt;&gt;"", '1-4'!A50, "")</f>
        <v>44</v>
      </c>
      <c r="B50" s="30">
        <f>IF('1-4'!A50&lt;&gt;"", '1-4'!B50, "")</f>
        <v>69044</v>
      </c>
      <c r="C50" s="21" t="str">
        <f>IF('1-4'!A50&lt;&gt;"", '1-4'!C50, "")</f>
        <v>เด็กชายอภิวัฒน์ แสนสุข</v>
      </c>
      <c r="D50" s="24"/>
      <c r="E50" s="114"/>
      <c r="F50" s="114"/>
      <c r="G50" s="114"/>
      <c r="H50" s="114"/>
      <c r="I50" s="114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77">
        <f>IF('1-4'!A50:A94="","",COUNTIF(E50:AR50,"/"))</f>
        <v>0</v>
      </c>
      <c r="AT50" s="77">
        <f>IF('1-4'!A50:A94="","",COUNTIF(E50:AR50,"ล"))</f>
        <v>0</v>
      </c>
      <c r="AU50" s="77">
        <f>IF('1-4'!A50:A94="","",COUNTIF(E50:AR50,"ข"))</f>
        <v>0</v>
      </c>
      <c r="AV50" s="4"/>
      <c r="AW50" s="4"/>
    </row>
    <row r="51" spans="1:49" ht="14.1" customHeight="1" x14ac:dyDescent="0.45">
      <c r="A51" s="30">
        <f>IF('1-4'!A51&lt;&gt;"", '1-4'!A51, "")</f>
        <v>45</v>
      </c>
      <c r="B51" s="30">
        <f>IF('1-4'!A51&lt;&gt;"", '1-4'!B51, "")</f>
        <v>69046</v>
      </c>
      <c r="C51" s="21" t="str">
        <f>IF('1-4'!A51&lt;&gt;"", '1-4'!C51, "")</f>
        <v>เด็กชายอัครพล บุญประคอง</v>
      </c>
      <c r="D51" s="24"/>
      <c r="E51" s="114"/>
      <c r="F51" s="114"/>
      <c r="G51" s="114"/>
      <c r="H51" s="114"/>
      <c r="I51" s="114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77">
        <f>IF('1-4'!A51:A95="","",COUNTIF(E51:AR51,"/"))</f>
        <v>0</v>
      </c>
      <c r="AT51" s="77">
        <f>IF('1-4'!A51:A95="","",COUNTIF(E51:AR51,"ล"))</f>
        <v>0</v>
      </c>
      <c r="AU51" s="77">
        <f>IF('1-4'!A51:A95="","",COUNTIF(E51:AR51,"ข"))</f>
        <v>0</v>
      </c>
      <c r="AV51" s="4"/>
      <c r="AW51" s="4"/>
    </row>
    <row r="52" spans="1:49" ht="14.1" customHeight="1" x14ac:dyDescent="0.45">
      <c r="A52" s="35"/>
      <c r="B52" s="35"/>
      <c r="C52" s="93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4"/>
      <c r="AW52" s="4"/>
    </row>
    <row r="53" spans="1:49" ht="14.1" customHeight="1" x14ac:dyDescent="0.45">
      <c r="A53" s="35"/>
      <c r="B53" s="35"/>
      <c r="C53" s="93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4"/>
      <c r="AW53" s="4"/>
    </row>
    <row r="54" spans="1:49" ht="14.1" customHeight="1" x14ac:dyDescent="0.45">
      <c r="A54" s="35"/>
      <c r="B54" s="35"/>
      <c r="C54" s="93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4"/>
      <c r="AW54" s="4"/>
    </row>
    <row r="55" spans="1:49" ht="14.1" customHeight="1" x14ac:dyDescent="0.45">
      <c r="A55" s="35"/>
      <c r="B55" s="35"/>
      <c r="C55" s="93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4"/>
      <c r="AW55" s="4"/>
    </row>
    <row r="56" spans="1:49" ht="14.1" customHeight="1" x14ac:dyDescent="0.45">
      <c r="A56" s="35"/>
      <c r="B56" s="35"/>
      <c r="C56" s="93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4"/>
      <c r="AW56" s="4"/>
    </row>
    <row r="57" spans="1:49" ht="18.75" x14ac:dyDescent="0.45">
      <c r="A57" s="35"/>
      <c r="B57" s="35"/>
      <c r="C57" s="93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4"/>
      <c r="AW57" s="4"/>
    </row>
    <row r="58" spans="1:49" ht="18.75" x14ac:dyDescent="0.45">
      <c r="A58" s="35"/>
      <c r="B58" s="35"/>
      <c r="C58" s="93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4"/>
      <c r="AW58" s="4"/>
    </row>
    <row r="59" spans="1:49" ht="18.75" x14ac:dyDescent="0.45">
      <c r="A59" s="35"/>
      <c r="B59" s="35"/>
      <c r="C59" s="93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4"/>
      <c r="AW59" s="4"/>
    </row>
    <row r="60" spans="1:49" ht="18.75" x14ac:dyDescent="0.45">
      <c r="A60" s="35"/>
      <c r="B60" s="35"/>
      <c r="C60" s="93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4"/>
      <c r="AW60" s="4"/>
    </row>
    <row r="61" spans="1:49" ht="18.75" x14ac:dyDescent="0.45">
      <c r="C61" s="93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4"/>
      <c r="AW61" s="4"/>
    </row>
    <row r="62" spans="1:49" ht="18.75" x14ac:dyDescent="0.45">
      <c r="C62" s="93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4"/>
      <c r="AW62" s="4"/>
    </row>
    <row r="63" spans="1:49" ht="18.75" x14ac:dyDescent="0.45">
      <c r="C63" s="93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4"/>
      <c r="AW63" s="4"/>
    </row>
    <row r="64" spans="1:49" ht="18.75" x14ac:dyDescent="0.45">
      <c r="C64" s="93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4"/>
      <c r="AW64" s="4"/>
    </row>
    <row r="65" spans="3:49" ht="18.75" x14ac:dyDescent="0.45">
      <c r="C65" s="93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4"/>
      <c r="AW65" s="4"/>
    </row>
    <row r="66" spans="3:49" ht="16.5" x14ac:dyDescent="0.3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4"/>
      <c r="AW66" s="4"/>
    </row>
    <row r="67" spans="3:49" ht="16.5" x14ac:dyDescent="0.3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4"/>
      <c r="AW67" s="4"/>
    </row>
    <row r="68" spans="3:49" ht="16.5" x14ac:dyDescent="0.3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4"/>
      <c r="AW68" s="4"/>
    </row>
    <row r="69" spans="3:49" ht="16.5" x14ac:dyDescent="0.3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4"/>
      <c r="AW69" s="4"/>
    </row>
    <row r="70" spans="3:49" ht="16.5" x14ac:dyDescent="0.3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4"/>
      <c r="AW70" s="4"/>
    </row>
    <row r="71" spans="3:49" ht="16.5" x14ac:dyDescent="0.3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4"/>
      <c r="AW71" s="4"/>
    </row>
    <row r="72" spans="3:49" ht="16.5" x14ac:dyDescent="0.3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4"/>
      <c r="AW72" s="4"/>
    </row>
    <row r="73" spans="3:49" ht="16.5" x14ac:dyDescent="0.3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4"/>
      <c r="AW73" s="4"/>
    </row>
    <row r="74" spans="3:49" ht="16.5" x14ac:dyDescent="0.3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4"/>
      <c r="AW74" s="4"/>
    </row>
    <row r="75" spans="3:49" ht="16.5" x14ac:dyDescent="0.3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4"/>
      <c r="AW75" s="4"/>
    </row>
    <row r="76" spans="3:49" ht="16.5" x14ac:dyDescent="0.3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4"/>
      <c r="AW76" s="4"/>
    </row>
    <row r="77" spans="3:49" ht="16.5" x14ac:dyDescent="0.3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4"/>
      <c r="AW77" s="4"/>
    </row>
    <row r="78" spans="3:49" ht="16.5" x14ac:dyDescent="0.3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4"/>
      <c r="AW78" s="4"/>
    </row>
    <row r="79" spans="3:49" ht="16.5" x14ac:dyDescent="0.3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4"/>
      <c r="AW79" s="4"/>
    </row>
    <row r="80" spans="3:49" ht="16.5" x14ac:dyDescent="0.3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4"/>
      <c r="AW80" s="4"/>
    </row>
    <row r="81" spans="4:49" ht="16.5" x14ac:dyDescent="0.3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4"/>
      <c r="AW81" s="4"/>
    </row>
    <row r="82" spans="4:49" ht="16.5" x14ac:dyDescent="0.3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4"/>
      <c r="AW82" s="4"/>
    </row>
    <row r="83" spans="4:49" ht="16.5" x14ac:dyDescent="0.3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4"/>
      <c r="AW83" s="4"/>
    </row>
    <row r="84" spans="4:49" ht="16.5" x14ac:dyDescent="0.3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4"/>
      <c r="AW84" s="4"/>
    </row>
    <row r="85" spans="4:49" ht="16.5" x14ac:dyDescent="0.3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4"/>
      <c r="AW85" s="4"/>
    </row>
    <row r="86" spans="4:49" ht="16.5" x14ac:dyDescent="0.3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4"/>
      <c r="AW86" s="4"/>
    </row>
    <row r="87" spans="4:49" ht="16.5" x14ac:dyDescent="0.3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4"/>
      <c r="AW87" s="4"/>
    </row>
    <row r="88" spans="4:49" ht="16.5" x14ac:dyDescent="0.3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4"/>
      <c r="AW88" s="4"/>
    </row>
    <row r="89" spans="4:49" ht="16.5" x14ac:dyDescent="0.3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4"/>
      <c r="AW89" s="4"/>
    </row>
    <row r="90" spans="4:49" ht="16.5" x14ac:dyDescent="0.3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4"/>
      <c r="AW90" s="4"/>
    </row>
    <row r="91" spans="4:49" ht="16.5" x14ac:dyDescent="0.3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4"/>
      <c r="AW91" s="4"/>
    </row>
    <row r="92" spans="4:49" ht="16.5" x14ac:dyDescent="0.3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4"/>
      <c r="AW92" s="4"/>
    </row>
    <row r="93" spans="4:49" ht="16.5" x14ac:dyDescent="0.3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4"/>
      <c r="AW93" s="4"/>
    </row>
    <row r="94" spans="4:49" ht="16.5" x14ac:dyDescent="0.3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4"/>
      <c r="AW94" s="4"/>
    </row>
    <row r="95" spans="4:49" ht="16.5" x14ac:dyDescent="0.3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4"/>
      <c r="AW95" s="4"/>
    </row>
    <row r="96" spans="4:49" ht="16.5" x14ac:dyDescent="0.3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4"/>
      <c r="AW96" s="4"/>
    </row>
    <row r="97" spans="4:49" ht="16.5" x14ac:dyDescent="0.3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4"/>
      <c r="AW97" s="4"/>
    </row>
    <row r="98" spans="4:49" ht="16.5" x14ac:dyDescent="0.3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4"/>
      <c r="AW98" s="4"/>
    </row>
    <row r="99" spans="4:49" ht="16.5" x14ac:dyDescent="0.3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4"/>
      <c r="AW99" s="4"/>
    </row>
    <row r="100" spans="4:49" ht="16.5" x14ac:dyDescent="0.3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4"/>
      <c r="AW100" s="4"/>
    </row>
    <row r="101" spans="4:49" ht="16.5" x14ac:dyDescent="0.3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4"/>
      <c r="AW101" s="4"/>
    </row>
    <row r="102" spans="4:49" ht="16.5" x14ac:dyDescent="0.3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4"/>
      <c r="AW102" s="4"/>
    </row>
    <row r="103" spans="4:49" ht="16.5" x14ac:dyDescent="0.3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4"/>
      <c r="AW103" s="4"/>
    </row>
    <row r="104" spans="4:49" ht="16.5" x14ac:dyDescent="0.3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4"/>
      <c r="AW104" s="4"/>
    </row>
    <row r="105" spans="4:49" ht="16.5" x14ac:dyDescent="0.3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4"/>
      <c r="AW105" s="4"/>
    </row>
    <row r="106" spans="4:49" ht="16.5" x14ac:dyDescent="0.3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4"/>
      <c r="AW106" s="4"/>
    </row>
    <row r="107" spans="4:49" ht="16.5" x14ac:dyDescent="0.3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4"/>
      <c r="AW107" s="4"/>
    </row>
    <row r="108" spans="4:49" ht="16.5" x14ac:dyDescent="0.3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4"/>
      <c r="AW108" s="4"/>
    </row>
    <row r="109" spans="4:49" ht="16.5" x14ac:dyDescent="0.3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4"/>
      <c r="AW109" s="4"/>
    </row>
    <row r="110" spans="4:49" ht="16.5" x14ac:dyDescent="0.3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4"/>
      <c r="AW110" s="4"/>
    </row>
    <row r="111" spans="4:49" ht="16.5" x14ac:dyDescent="0.3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4"/>
      <c r="AW111" s="4"/>
    </row>
    <row r="112" spans="4:49" ht="16.5" x14ac:dyDescent="0.3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4"/>
      <c r="AW112" s="4"/>
    </row>
    <row r="113" spans="4:49" ht="16.5" x14ac:dyDescent="0.3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4"/>
      <c r="AW113" s="4"/>
    </row>
    <row r="114" spans="4:49" ht="16.5" x14ac:dyDescent="0.3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4"/>
      <c r="AW114" s="4"/>
    </row>
    <row r="115" spans="4:49" ht="16.5" x14ac:dyDescent="0.3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4"/>
      <c r="AW115" s="4"/>
    </row>
    <row r="116" spans="4:49" ht="16.5" x14ac:dyDescent="0.3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4"/>
      <c r="AW116" s="4"/>
    </row>
    <row r="117" spans="4:49" ht="16.5" x14ac:dyDescent="0.3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4"/>
      <c r="AW117" s="4"/>
    </row>
    <row r="118" spans="4:49" ht="16.5" x14ac:dyDescent="0.3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4"/>
      <c r="AW118" s="4"/>
    </row>
    <row r="119" spans="4:49" ht="16.5" x14ac:dyDescent="0.3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4"/>
      <c r="AW119" s="4"/>
    </row>
    <row r="120" spans="4:49" ht="16.5" x14ac:dyDescent="0.3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4"/>
      <c r="AW120" s="4"/>
    </row>
    <row r="121" spans="4:49" ht="16.5" x14ac:dyDescent="0.3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4"/>
      <c r="AW121" s="4"/>
    </row>
    <row r="122" spans="4:49" ht="16.5" x14ac:dyDescent="0.3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4"/>
      <c r="AW122" s="4"/>
    </row>
    <row r="123" spans="4:49" ht="16.5" x14ac:dyDescent="0.3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4"/>
      <c r="AW123" s="4"/>
    </row>
    <row r="124" spans="4:49" ht="16.5" x14ac:dyDescent="0.3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4"/>
      <c r="AW124" s="4"/>
    </row>
    <row r="125" spans="4:49" ht="16.5" x14ac:dyDescent="0.3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4"/>
      <c r="AW125" s="4"/>
    </row>
    <row r="126" spans="4:49" ht="16.5" x14ac:dyDescent="0.3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4"/>
      <c r="AW126" s="4"/>
    </row>
    <row r="127" spans="4:49" ht="16.5" x14ac:dyDescent="0.3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4"/>
      <c r="AW127" s="4"/>
    </row>
    <row r="128" spans="4:49" ht="16.5" x14ac:dyDescent="0.3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4"/>
      <c r="AW128" s="4"/>
    </row>
    <row r="129" spans="4:49" ht="16.5" x14ac:dyDescent="0.3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4"/>
      <c r="AW129" s="4"/>
    </row>
    <row r="130" spans="4:49" ht="16.5" x14ac:dyDescent="0.3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4"/>
      <c r="AW130" s="4"/>
    </row>
    <row r="131" spans="4:49" ht="16.5" x14ac:dyDescent="0.3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4"/>
      <c r="AW131" s="4"/>
    </row>
    <row r="132" spans="4:49" ht="16.5" x14ac:dyDescent="0.3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4"/>
      <c r="AW132" s="4"/>
    </row>
    <row r="133" spans="4:49" ht="16.5" x14ac:dyDescent="0.3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4"/>
      <c r="AW133" s="4"/>
    </row>
    <row r="134" spans="4:49" ht="16.5" x14ac:dyDescent="0.3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4"/>
      <c r="AW134" s="4"/>
    </row>
    <row r="135" spans="4:49" ht="16.5" x14ac:dyDescent="0.3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4"/>
      <c r="AW135" s="4"/>
    </row>
    <row r="136" spans="4:49" ht="16.5" x14ac:dyDescent="0.3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4"/>
      <c r="AW136" s="4"/>
    </row>
    <row r="137" spans="4:49" ht="16.5" x14ac:dyDescent="0.3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4"/>
      <c r="AW137" s="4"/>
    </row>
    <row r="138" spans="4:49" ht="16.5" x14ac:dyDescent="0.3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4"/>
      <c r="AW138" s="4"/>
    </row>
    <row r="139" spans="4:49" ht="16.5" x14ac:dyDescent="0.3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4"/>
      <c r="AW139" s="4"/>
    </row>
    <row r="140" spans="4:49" ht="16.5" x14ac:dyDescent="0.3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4"/>
      <c r="AW140" s="4"/>
    </row>
    <row r="141" spans="4:49" ht="16.5" x14ac:dyDescent="0.3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4"/>
      <c r="AW141" s="4"/>
    </row>
    <row r="142" spans="4:49" ht="16.5" x14ac:dyDescent="0.3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4"/>
      <c r="AW142" s="4"/>
    </row>
    <row r="143" spans="4:49" ht="16.5" x14ac:dyDescent="0.3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4"/>
      <c r="AW143" s="4"/>
    </row>
    <row r="144" spans="4:49" ht="16.5" x14ac:dyDescent="0.3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4"/>
      <c r="AW144" s="4"/>
    </row>
    <row r="145" spans="4:49" ht="16.5" x14ac:dyDescent="0.3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4"/>
      <c r="AW145" s="4"/>
    </row>
    <row r="146" spans="4:49" ht="16.5" x14ac:dyDescent="0.3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4"/>
      <c r="AW146" s="4"/>
    </row>
    <row r="147" spans="4:49" ht="16.5" x14ac:dyDescent="0.3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4"/>
      <c r="AW147" s="4"/>
    </row>
    <row r="148" spans="4:49" ht="16.5" x14ac:dyDescent="0.3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4"/>
      <c r="AW148" s="4"/>
    </row>
    <row r="149" spans="4:49" ht="16.5" x14ac:dyDescent="0.3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4"/>
      <c r="AW149" s="4"/>
    </row>
    <row r="150" spans="4:49" ht="16.5" x14ac:dyDescent="0.3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4"/>
      <c r="AW150" s="4"/>
    </row>
    <row r="151" spans="4:49" ht="16.5" x14ac:dyDescent="0.3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4"/>
      <c r="AW151" s="4"/>
    </row>
    <row r="152" spans="4:49" ht="16.5" x14ac:dyDescent="0.3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4"/>
      <c r="AW152" s="4"/>
    </row>
    <row r="153" spans="4:49" ht="16.5" x14ac:dyDescent="0.3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4"/>
      <c r="AW153" s="4"/>
    </row>
    <row r="154" spans="4:49" ht="16.5" x14ac:dyDescent="0.3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4"/>
      <c r="AW154" s="4"/>
    </row>
    <row r="155" spans="4:49" ht="16.5" x14ac:dyDescent="0.3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4"/>
      <c r="AW155" s="4"/>
    </row>
    <row r="156" spans="4:49" ht="16.5" x14ac:dyDescent="0.3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4"/>
      <c r="AW156" s="4"/>
    </row>
    <row r="157" spans="4:49" ht="16.5" x14ac:dyDescent="0.3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4"/>
      <c r="AW157" s="4"/>
    </row>
    <row r="158" spans="4:49" ht="16.5" x14ac:dyDescent="0.3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4"/>
      <c r="AW158" s="4"/>
    </row>
    <row r="159" spans="4:49" ht="16.5" x14ac:dyDescent="0.3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4"/>
      <c r="AW159" s="4"/>
    </row>
    <row r="160" spans="4:49" ht="16.5" x14ac:dyDescent="0.3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4"/>
      <c r="AW160" s="4"/>
    </row>
    <row r="161" spans="4:49" ht="16.5" x14ac:dyDescent="0.3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4"/>
      <c r="AW161" s="4"/>
    </row>
    <row r="162" spans="4:49" ht="16.5" x14ac:dyDescent="0.3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4"/>
      <c r="AW162" s="4"/>
    </row>
    <row r="163" spans="4:49" ht="16.5" x14ac:dyDescent="0.3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4"/>
      <c r="AW163" s="4"/>
    </row>
  </sheetData>
  <mergeCells count="35">
    <mergeCell ref="E4:N4"/>
    <mergeCell ref="O4:X4"/>
    <mergeCell ref="Y4:AH4"/>
    <mergeCell ref="AI4:AR4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1:AU1"/>
    <mergeCell ref="A2:AU2"/>
    <mergeCell ref="AS3:AU3"/>
    <mergeCell ref="AS4:AU5"/>
    <mergeCell ref="A3:A6"/>
    <mergeCell ref="B3:B6"/>
    <mergeCell ref="C3:C6"/>
    <mergeCell ref="E5:F5"/>
    <mergeCell ref="G5:H5"/>
    <mergeCell ref="I5:J5"/>
    <mergeCell ref="K5:L5"/>
    <mergeCell ref="M5:N5"/>
    <mergeCell ref="E3:N3"/>
    <mergeCell ref="AM5:AN5"/>
    <mergeCell ref="AO5:AP5"/>
    <mergeCell ref="AQ5:AR5"/>
    <mergeCell ref="O3:X3"/>
    <mergeCell ref="Y3:AH3"/>
    <mergeCell ref="AI3:AR3"/>
    <mergeCell ref="AG5:AH5"/>
    <mergeCell ref="AI5:AJ5"/>
    <mergeCell ref="AK5:AL5"/>
  </mergeCells>
  <pageMargins left="0.7" right="0.7" top="0.67" bottom="0.75" header="0.3" footer="0.3"/>
  <pageSetup paperSize="9" scale="8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Z162"/>
  <sheetViews>
    <sheetView zoomScale="120" zoomScaleNormal="120" workbookViewId="0">
      <selection activeCell="A3" sqref="A3:C6"/>
    </sheetView>
  </sheetViews>
  <sheetFormatPr defaultColWidth="8.625" defaultRowHeight="17.25" x14ac:dyDescent="0.4"/>
  <cols>
    <col min="1" max="1" width="3.5" style="26" customWidth="1"/>
    <col min="2" max="2" width="6.625" style="26" customWidth="1"/>
    <col min="3" max="3" width="19.375" style="26" customWidth="1"/>
    <col min="4" max="4" width="4" style="26" customWidth="1"/>
    <col min="5" max="44" width="1.5" style="26" customWidth="1"/>
    <col min="45" max="45" width="3.125" style="26" customWidth="1"/>
    <col min="46" max="47" width="3" style="26" customWidth="1"/>
    <col min="48" max="75" width="1.75" style="5" customWidth="1"/>
    <col min="76" max="16384" width="8.625" style="5"/>
  </cols>
  <sheetData>
    <row r="1" spans="1:78" s="96" customFormat="1" ht="18" customHeight="1" x14ac:dyDescent="0.2">
      <c r="A1" s="191" t="s">
        <v>135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</row>
    <row r="2" spans="1:78" s="96" customFormat="1" ht="18" customHeight="1" x14ac:dyDescent="0.2">
      <c r="A2" s="192" t="s">
        <v>136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</row>
    <row r="3" spans="1:78" s="2" customFormat="1" ht="21.75" customHeight="1" x14ac:dyDescent="0.5">
      <c r="A3" s="202" t="s">
        <v>29</v>
      </c>
      <c r="B3" s="204" t="s">
        <v>42</v>
      </c>
      <c r="C3" s="202" t="s">
        <v>47</v>
      </c>
      <c r="D3" s="65" t="s">
        <v>76</v>
      </c>
      <c r="E3" s="206">
        <v>9</v>
      </c>
      <c r="F3" s="207"/>
      <c r="G3" s="207"/>
      <c r="H3" s="207"/>
      <c r="I3" s="207"/>
      <c r="J3" s="207"/>
      <c r="K3" s="207"/>
      <c r="L3" s="207"/>
      <c r="M3" s="207"/>
      <c r="N3" s="208"/>
      <c r="O3" s="206">
        <v>10</v>
      </c>
      <c r="P3" s="207"/>
      <c r="Q3" s="207"/>
      <c r="R3" s="207"/>
      <c r="S3" s="207"/>
      <c r="T3" s="207"/>
      <c r="U3" s="207"/>
      <c r="V3" s="207"/>
      <c r="W3" s="207"/>
      <c r="X3" s="208"/>
      <c r="Y3" s="206">
        <v>11</v>
      </c>
      <c r="Z3" s="207"/>
      <c r="AA3" s="207"/>
      <c r="AB3" s="207"/>
      <c r="AC3" s="207"/>
      <c r="AD3" s="207"/>
      <c r="AE3" s="207"/>
      <c r="AF3" s="207"/>
      <c r="AG3" s="207"/>
      <c r="AH3" s="208"/>
      <c r="AI3" s="206">
        <v>12</v>
      </c>
      <c r="AJ3" s="207"/>
      <c r="AK3" s="207"/>
      <c r="AL3" s="207"/>
      <c r="AM3" s="207"/>
      <c r="AN3" s="207"/>
      <c r="AO3" s="207"/>
      <c r="AP3" s="207"/>
      <c r="AQ3" s="207"/>
      <c r="AR3" s="208"/>
      <c r="AS3" s="193" t="s">
        <v>48</v>
      </c>
      <c r="AT3" s="193"/>
      <c r="AU3" s="193"/>
      <c r="AV3" s="3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</row>
    <row r="4" spans="1:78" s="2" customFormat="1" ht="16.5" customHeight="1" x14ac:dyDescent="0.45">
      <c r="A4" s="203"/>
      <c r="B4" s="205"/>
      <c r="C4" s="203"/>
      <c r="D4" s="65" t="s">
        <v>25</v>
      </c>
      <c r="E4" s="188" t="s">
        <v>143</v>
      </c>
      <c r="F4" s="189"/>
      <c r="G4" s="189"/>
      <c r="H4" s="189"/>
      <c r="I4" s="189"/>
      <c r="J4" s="189"/>
      <c r="K4" s="189"/>
      <c r="L4" s="189"/>
      <c r="M4" s="189"/>
      <c r="N4" s="190"/>
      <c r="O4" s="188" t="s">
        <v>143</v>
      </c>
      <c r="P4" s="189"/>
      <c r="Q4" s="189"/>
      <c r="R4" s="189"/>
      <c r="S4" s="189"/>
      <c r="T4" s="189"/>
      <c r="U4" s="189"/>
      <c r="V4" s="189"/>
      <c r="W4" s="189"/>
      <c r="X4" s="190"/>
      <c r="Y4" s="188" t="s">
        <v>134</v>
      </c>
      <c r="Z4" s="189"/>
      <c r="AA4" s="189"/>
      <c r="AB4" s="189"/>
      <c r="AC4" s="189"/>
      <c r="AD4" s="189"/>
      <c r="AE4" s="189"/>
      <c r="AF4" s="189"/>
      <c r="AG4" s="189"/>
      <c r="AH4" s="190"/>
      <c r="AI4" s="188" t="s">
        <v>134</v>
      </c>
      <c r="AJ4" s="189"/>
      <c r="AK4" s="189"/>
      <c r="AL4" s="189"/>
      <c r="AM4" s="189"/>
      <c r="AN4" s="189"/>
      <c r="AO4" s="189"/>
      <c r="AP4" s="189"/>
      <c r="AQ4" s="189"/>
      <c r="AR4" s="190"/>
      <c r="AS4" s="194" t="str">
        <f>IF(COUNT(E6:AR6)=0,"",COUNT(E6:AR6))</f>
        <v/>
      </c>
      <c r="AT4" s="194"/>
      <c r="AU4" s="194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</row>
    <row r="5" spans="1:78" s="2" customFormat="1" ht="15.6" customHeight="1" x14ac:dyDescent="0.25">
      <c r="A5" s="203"/>
      <c r="B5" s="205"/>
      <c r="C5" s="203"/>
      <c r="D5" s="65" t="s">
        <v>24</v>
      </c>
      <c r="E5" s="195"/>
      <c r="F5" s="196"/>
      <c r="G5" s="195"/>
      <c r="H5" s="196"/>
      <c r="I5" s="195"/>
      <c r="J5" s="196"/>
      <c r="K5" s="195"/>
      <c r="L5" s="196"/>
      <c r="M5" s="195"/>
      <c r="N5" s="196"/>
      <c r="O5" s="195"/>
      <c r="P5" s="196"/>
      <c r="Q5" s="195"/>
      <c r="R5" s="196"/>
      <c r="S5" s="195"/>
      <c r="T5" s="196"/>
      <c r="U5" s="195"/>
      <c r="V5" s="196"/>
      <c r="W5" s="195"/>
      <c r="X5" s="196"/>
      <c r="Y5" s="195"/>
      <c r="Z5" s="196"/>
      <c r="AA5" s="195"/>
      <c r="AB5" s="196"/>
      <c r="AC5" s="195"/>
      <c r="AD5" s="196"/>
      <c r="AE5" s="195"/>
      <c r="AF5" s="196"/>
      <c r="AG5" s="195"/>
      <c r="AH5" s="196"/>
      <c r="AI5" s="195"/>
      <c r="AJ5" s="196"/>
      <c r="AK5" s="195"/>
      <c r="AL5" s="196"/>
      <c r="AM5" s="195"/>
      <c r="AN5" s="196"/>
      <c r="AO5" s="195"/>
      <c r="AP5" s="196"/>
      <c r="AQ5" s="195"/>
      <c r="AR5" s="196"/>
      <c r="AS5" s="194"/>
      <c r="AT5" s="194"/>
      <c r="AU5" s="194"/>
    </row>
    <row r="6" spans="1:78" s="2" customFormat="1" ht="15.95" customHeight="1" x14ac:dyDescent="0.25">
      <c r="A6" s="203"/>
      <c r="B6" s="205"/>
      <c r="C6" s="203"/>
      <c r="D6" s="66" t="s">
        <v>131</v>
      </c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80" t="s">
        <v>49</v>
      </c>
      <c r="AT6" s="78" t="s">
        <v>50</v>
      </c>
      <c r="AU6" s="81" t="s">
        <v>51</v>
      </c>
    </row>
    <row r="7" spans="1:78" ht="14.1" customHeight="1" x14ac:dyDescent="0.2">
      <c r="A7" s="30">
        <f>IF('1-4'!A7&lt;&gt;"", '1-4'!A7, "")</f>
        <v>1</v>
      </c>
      <c r="B7" s="30">
        <f>IF('1-4'!A7&lt;&gt;"", '1-4'!B7, "")</f>
        <v>69001</v>
      </c>
      <c r="C7" s="21" t="str">
        <f>IF('1-4'!A7&lt;&gt;"", '1-4'!C7, "")</f>
        <v>เด็กชายกฤษฎา มั่งคั่ง</v>
      </c>
      <c r="D7" s="27"/>
      <c r="E7" s="112"/>
      <c r="F7" s="112"/>
      <c r="G7" s="112"/>
      <c r="H7" s="112"/>
      <c r="I7" s="112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77">
        <f>IF('1-4'!A7:A51="","",COUNTIF(E7:AR7,"/"))</f>
        <v>0</v>
      </c>
      <c r="AT7" s="77">
        <f>IF('1-4'!A7:A51="","",COUNTIF(E7:AR7,"ล"))</f>
        <v>0</v>
      </c>
      <c r="AU7" s="77">
        <f>IF('1-4'!A7:A51="","",COUNTIF(E7:AR7,"ข"))</f>
        <v>0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4.1" customHeight="1" x14ac:dyDescent="0.2">
      <c r="A8" s="30">
        <f>IF('1-4'!A8&lt;&gt;"", '1-4'!A8, "")</f>
        <v>2</v>
      </c>
      <c r="B8" s="30">
        <f>IF('1-4'!A8&lt;&gt;"", '1-4'!B8, "")</f>
        <v>69002</v>
      </c>
      <c r="C8" s="21" t="str">
        <f>IF('1-4'!A8&lt;&gt;"", '1-4'!C8, "")</f>
        <v>เด็กชายกิตติพงษ์ วงศ์สว่าง</v>
      </c>
      <c r="D8" s="28"/>
      <c r="E8" s="112"/>
      <c r="F8" s="112"/>
      <c r="G8" s="112"/>
      <c r="H8" s="112"/>
      <c r="I8" s="112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77">
        <f>IF('1-4'!A8:A52="","",COUNTIF(E8:AR8,"/"))</f>
        <v>0</v>
      </c>
      <c r="AT8" s="77">
        <f>IF('1-4'!A8:A52="","",COUNTIF(E8:AR8,"ล"))</f>
        <v>0</v>
      </c>
      <c r="AU8" s="77">
        <f>IF('1-4'!A8:A52="","",COUNTIF(E8:AR8,"ข"))</f>
        <v>0</v>
      </c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4.1" customHeight="1" x14ac:dyDescent="0.2">
      <c r="A9" s="30">
        <f>IF('1-4'!A9&lt;&gt;"", '1-4'!A9, "")</f>
        <v>3</v>
      </c>
      <c r="B9" s="30">
        <f>IF('1-4'!A9&lt;&gt;"", '1-4'!B9, "")</f>
        <v>69003</v>
      </c>
      <c r="C9" s="21" t="str">
        <f>IF('1-4'!A9&lt;&gt;"", '1-4'!C9, "")</f>
        <v>เด็กชายโกเมศ รัตนวิจิตร</v>
      </c>
      <c r="D9" s="28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3"/>
      <c r="AR9" s="113"/>
      <c r="AS9" s="77">
        <f>IF('1-4'!A9:A53="","",COUNTIF(E9:AR9,"/"))</f>
        <v>0</v>
      </c>
      <c r="AT9" s="77">
        <f>IF('1-4'!A9:A53="","",COUNTIF(E9:AR9,"ล"))</f>
        <v>0</v>
      </c>
      <c r="AU9" s="77">
        <f>IF('1-4'!A9:A53="","",COUNTIF(E9:AR9,"ข"))</f>
        <v>0</v>
      </c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4.1" customHeight="1" x14ac:dyDescent="0.2">
      <c r="A10" s="30">
        <f>IF('1-4'!A10&lt;&gt;"", '1-4'!A10, "")</f>
        <v>4</v>
      </c>
      <c r="B10" s="30">
        <f>IF('1-4'!A10&lt;&gt;"", '1-4'!B10, "")</f>
        <v>69004</v>
      </c>
      <c r="C10" s="21" t="str">
        <f>IF('1-4'!A10&lt;&gt;"", '1-4'!C10, "")</f>
        <v>เด็กชายจิรพัฒน์ เจริญสุข</v>
      </c>
      <c r="D10" s="28"/>
      <c r="E10" s="112"/>
      <c r="F10" s="112"/>
      <c r="G10" s="112"/>
      <c r="H10" s="112"/>
      <c r="I10" s="112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77">
        <f>IF('1-4'!A10:A54="","",COUNTIF(E10:AR10,"/"))</f>
        <v>0</v>
      </c>
      <c r="AT10" s="77">
        <f>IF('1-4'!A10:A54="","",COUNTIF(E10:AR10,"ล"))</f>
        <v>0</v>
      </c>
      <c r="AU10" s="77">
        <f>IF('1-4'!A10:A54="","",COUNTIF(E10:AR10,"ข"))</f>
        <v>0</v>
      </c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4.1" customHeight="1" x14ac:dyDescent="0.2">
      <c r="A11" s="30">
        <f>IF('1-4'!A11&lt;&gt;"", '1-4'!A11, "")</f>
        <v>5</v>
      </c>
      <c r="B11" s="30">
        <f>IF('1-4'!A11&lt;&gt;"", '1-4'!B11, "")</f>
        <v>69005</v>
      </c>
      <c r="C11" s="21" t="str">
        <f>IF('1-4'!A11&lt;&gt;"", '1-4'!C11, "")</f>
        <v>เด็กชายเจษฎาภรณ์ แสนดี</v>
      </c>
      <c r="D11" s="28"/>
      <c r="E11" s="112"/>
      <c r="F11" s="112"/>
      <c r="G11" s="112"/>
      <c r="H11" s="112"/>
      <c r="I11" s="112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77">
        <f>IF('1-4'!A11:A55="","",COUNTIF(E11:AR11,"/"))</f>
        <v>0</v>
      </c>
      <c r="AT11" s="77">
        <f>IF('1-4'!A11:A55="","",COUNTIF(E11:AR11,"ล"))</f>
        <v>0</v>
      </c>
      <c r="AU11" s="77">
        <f>IF('1-4'!A11:A55="","",COUNTIF(E11:AR11,"ข"))</f>
        <v>0</v>
      </c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4.1" customHeight="1" x14ac:dyDescent="0.2">
      <c r="A12" s="30">
        <f>IF('1-4'!A12&lt;&gt;"", '1-4'!A12, "")</f>
        <v>6</v>
      </c>
      <c r="B12" s="30">
        <f>IF('1-4'!A12&lt;&gt;"", '1-4'!B12, "")</f>
        <v>69006</v>
      </c>
      <c r="C12" s="21" t="str">
        <f>IF('1-4'!A12&lt;&gt;"", '1-4'!C12, "")</f>
        <v>เด็กชายชยพล นามไพเราะ</v>
      </c>
      <c r="D12" s="28"/>
      <c r="E12" s="112"/>
      <c r="F12" s="112"/>
      <c r="G12" s="112"/>
      <c r="H12" s="112"/>
      <c r="I12" s="112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77">
        <f>IF('1-4'!A12:A56="","",COUNTIF(E12:AR12,"/"))</f>
        <v>0</v>
      </c>
      <c r="AT12" s="77">
        <f>IF('1-4'!A12:A56="","",COUNTIF(E12:AR12,"ล"))</f>
        <v>0</v>
      </c>
      <c r="AU12" s="77">
        <f>IF('1-4'!A12:A56="","",COUNTIF(E12:AR12,"ข"))</f>
        <v>0</v>
      </c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4.1" customHeight="1" x14ac:dyDescent="0.2">
      <c r="A13" s="30">
        <f>IF('1-4'!A13&lt;&gt;"", '1-4'!A13, "")</f>
        <v>7</v>
      </c>
      <c r="B13" s="30">
        <f>IF('1-4'!A13&lt;&gt;"", '1-4'!B13, "")</f>
        <v>69007</v>
      </c>
      <c r="C13" s="21" t="str">
        <f>IF('1-4'!A13&lt;&gt;"", '1-4'!C13, "")</f>
        <v>เด็กชายชัชวาลย์ สุขเกษม</v>
      </c>
      <c r="D13" s="28"/>
      <c r="E13" s="112"/>
      <c r="F13" s="112"/>
      <c r="G13" s="112"/>
      <c r="H13" s="112"/>
      <c r="I13" s="112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77">
        <f>IF('1-4'!A13:A57="","",COUNTIF(E13:AR13,"/"))</f>
        <v>0</v>
      </c>
      <c r="AT13" s="77">
        <f>IF('1-4'!A13:A57="","",COUNTIF(E13:AR13,"ล"))</f>
        <v>0</v>
      </c>
      <c r="AU13" s="77">
        <f>IF('1-4'!A13:A57="","",COUNTIF(E13:AR13,"ข"))</f>
        <v>0</v>
      </c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4.1" customHeight="1" x14ac:dyDescent="0.2">
      <c r="A14" s="30">
        <f>IF('1-4'!A14&lt;&gt;"", '1-4'!A14, "")</f>
        <v>8</v>
      </c>
      <c r="B14" s="30">
        <f>IF('1-4'!A14&lt;&gt;"", '1-4'!B14, "")</f>
        <v>69008</v>
      </c>
      <c r="C14" s="21" t="str">
        <f>IF('1-4'!A14&lt;&gt;"", '1-4'!C14, "")</f>
        <v>เด็กชายชัยชนะ รักชาติ</v>
      </c>
      <c r="D14" s="28"/>
      <c r="E14" s="112"/>
      <c r="F14" s="112"/>
      <c r="G14" s="112"/>
      <c r="H14" s="112"/>
      <c r="I14" s="112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77">
        <f>IF('1-4'!A14:A58="","",COUNTIF(E14:AR14,"/"))</f>
        <v>0</v>
      </c>
      <c r="AT14" s="77">
        <f>IF('1-4'!A14:A58="","",COUNTIF(E14:AR14,"ล"))</f>
        <v>0</v>
      </c>
      <c r="AU14" s="77">
        <f>IF('1-4'!A14:A58="","",COUNTIF(E14:AR14,"ข"))</f>
        <v>0</v>
      </c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4.1" customHeight="1" x14ac:dyDescent="0.2">
      <c r="A15" s="30">
        <f>IF('1-4'!A15&lt;&gt;"", '1-4'!A15, "")</f>
        <v>9</v>
      </c>
      <c r="B15" s="30">
        <f>IF('1-4'!A15&lt;&gt;"", '1-4'!B15, "")</f>
        <v>69009</v>
      </c>
      <c r="C15" s="21" t="str">
        <f>IF('1-4'!A15&lt;&gt;"", '1-4'!C15, "")</f>
        <v>เด็กชายโชติวิทย์ สิทธิชัย</v>
      </c>
      <c r="D15" s="28"/>
      <c r="E15" s="112"/>
      <c r="F15" s="112"/>
      <c r="G15" s="112"/>
      <c r="H15" s="112"/>
      <c r="I15" s="112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77">
        <f>IF('1-4'!A15:A59="","",COUNTIF(E15:AR15,"/"))</f>
        <v>0</v>
      </c>
      <c r="AT15" s="77">
        <f>IF('1-4'!A15:A59="","",COUNTIF(E15:AR15,"ล"))</f>
        <v>0</v>
      </c>
      <c r="AU15" s="77">
        <f>IF('1-4'!A15:A59="","",COUNTIF(E15:AR15,"ข"))</f>
        <v>0</v>
      </c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4.1" customHeight="1" x14ac:dyDescent="0.2">
      <c r="A16" s="30">
        <f>IF('1-4'!A16&lt;&gt;"", '1-4'!A16, "")</f>
        <v>10</v>
      </c>
      <c r="B16" s="30">
        <f>IF('1-4'!A16&lt;&gt;"", '1-4'!B16, "")</f>
        <v>69010</v>
      </c>
      <c r="C16" s="21" t="str">
        <f>IF('1-4'!A16&lt;&gt;"", '1-4'!C16, "")</f>
        <v>เด็กชายณพงศ์ มงคลชัย</v>
      </c>
      <c r="D16" s="28"/>
      <c r="E16" s="112"/>
      <c r="F16" s="112"/>
      <c r="G16" s="112"/>
      <c r="H16" s="112"/>
      <c r="I16" s="112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77">
        <f>IF('1-4'!A16:A60="","",COUNTIF(E16:AR16,"/"))</f>
        <v>0</v>
      </c>
      <c r="AT16" s="77">
        <f>IF('1-4'!A16:A60="","",COUNTIF(E16:AR16,"ล"))</f>
        <v>0</v>
      </c>
      <c r="AU16" s="77">
        <f>IF('1-4'!A16:A60="","",COUNTIF(E16:AR16,"ข"))</f>
        <v>0</v>
      </c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4.1" customHeight="1" x14ac:dyDescent="0.2">
      <c r="A17" s="30">
        <f>IF('1-4'!A17&lt;&gt;"", '1-4'!A17, "")</f>
        <v>11</v>
      </c>
      <c r="B17" s="30">
        <f>IF('1-4'!A17&lt;&gt;"", '1-4'!B17, "")</f>
        <v>69011</v>
      </c>
      <c r="C17" s="21" t="str">
        <f>IF('1-4'!A17&lt;&gt;"", '1-4'!C17, "")</f>
        <v>เด็กชายณัฐกร ศรีประเสริฐ</v>
      </c>
      <c r="D17" s="28"/>
      <c r="E17" s="112"/>
      <c r="F17" s="112"/>
      <c r="G17" s="112"/>
      <c r="H17" s="112"/>
      <c r="I17" s="112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77">
        <f>IF('1-4'!A17:A61="","",COUNTIF(E17:AR17,"/"))</f>
        <v>0</v>
      </c>
      <c r="AT17" s="77">
        <f>IF('1-4'!A17:A61="","",COUNTIF(E17:AR17,"ล"))</f>
        <v>0</v>
      </c>
      <c r="AU17" s="77">
        <f>IF('1-4'!A17:A61="","",COUNTIF(E17:AR17,"ข"))</f>
        <v>0</v>
      </c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4.1" customHeight="1" x14ac:dyDescent="0.2">
      <c r="A18" s="30">
        <f>IF('1-4'!A18&lt;&gt;"", '1-4'!A18, "")</f>
        <v>12</v>
      </c>
      <c r="B18" s="30">
        <f>IF('1-4'!A18&lt;&gt;"", '1-4'!B18, "")</f>
        <v>69012</v>
      </c>
      <c r="C18" s="21" t="str">
        <f>IF('1-4'!A18&lt;&gt;"", '1-4'!C18, "")</f>
        <v>เด็กชายณัฐพล ผาสุข</v>
      </c>
      <c r="D18" s="28"/>
      <c r="E18" s="112"/>
      <c r="F18" s="112"/>
      <c r="G18" s="112"/>
      <c r="H18" s="112"/>
      <c r="I18" s="112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77">
        <f>IF('1-4'!A18:A62="","",COUNTIF(E18:AR18,"/"))</f>
        <v>0</v>
      </c>
      <c r="AT18" s="77">
        <f>IF('1-4'!A18:A62="","",COUNTIF(E18:AR18,"ล"))</f>
        <v>0</v>
      </c>
      <c r="AU18" s="77">
        <f>IF('1-4'!A18:A62="","",COUNTIF(E18:AR18,"ข"))</f>
        <v>0</v>
      </c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4.1" customHeight="1" x14ac:dyDescent="0.2">
      <c r="A19" s="30">
        <f>IF('1-4'!A19&lt;&gt;"", '1-4'!A19, "")</f>
        <v>13</v>
      </c>
      <c r="B19" s="30">
        <f>IF('1-4'!A19&lt;&gt;"", '1-4'!B19, "")</f>
        <v>69013</v>
      </c>
      <c r="C19" s="21" t="str">
        <f>IF('1-4'!A19&lt;&gt;"", '1-4'!C19, "")</f>
        <v>เด็กชายดนัย สมบูรณ์</v>
      </c>
      <c r="D19" s="28"/>
      <c r="E19" s="112"/>
      <c r="F19" s="112"/>
      <c r="G19" s="112"/>
      <c r="H19" s="112"/>
      <c r="I19" s="112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77">
        <f>IF('1-4'!A19:A63="","",COUNTIF(E19:AR19,"/"))</f>
        <v>0</v>
      </c>
      <c r="AT19" s="77">
        <f>IF('1-4'!A19:A63="","",COUNTIF(E19:AR19,"ล"))</f>
        <v>0</v>
      </c>
      <c r="AU19" s="77">
        <f>IF('1-4'!A19:A63="","",COUNTIF(E19:AR19,"ข"))</f>
        <v>0</v>
      </c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4.1" customHeight="1" x14ac:dyDescent="0.2">
      <c r="A20" s="30">
        <f>IF('1-4'!A20&lt;&gt;"", '1-4'!A20, "")</f>
        <v>14</v>
      </c>
      <c r="B20" s="30">
        <f>IF('1-4'!A20&lt;&gt;"", '1-4'!B20, "")</f>
        <v>69014</v>
      </c>
      <c r="C20" s="21" t="str">
        <f>IF('1-4'!A20&lt;&gt;"", '1-4'!C20, "")</f>
        <v>เด็กชายเดชาธร ทองอ่อน</v>
      </c>
      <c r="D20" s="28"/>
      <c r="E20" s="112"/>
      <c r="F20" s="112"/>
      <c r="G20" s="112"/>
      <c r="H20" s="112"/>
      <c r="I20" s="112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77">
        <f>IF('1-4'!A20:A64="","",COUNTIF(E20:AR20,"/"))</f>
        <v>0</v>
      </c>
      <c r="AT20" s="77">
        <f>IF('1-4'!A20:A64="","",COUNTIF(E20:AR20,"ล"))</f>
        <v>0</v>
      </c>
      <c r="AU20" s="77">
        <f>IF('1-4'!A20:A64="","",COUNTIF(E20:AR20,"ข"))</f>
        <v>0</v>
      </c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4.1" customHeight="1" x14ac:dyDescent="0.2">
      <c r="A21" s="30">
        <f>IF('1-4'!A21&lt;&gt;"", '1-4'!A21, "")</f>
        <v>15</v>
      </c>
      <c r="B21" s="30">
        <f>IF('1-4'!A21&lt;&gt;"", '1-4'!B21, "")</f>
        <v>69015</v>
      </c>
      <c r="C21" s="21" t="str">
        <f>IF('1-4'!A21&lt;&gt;"", '1-4'!C21, "")</f>
        <v>เด็กชายทรงพล ทรัพย์สิน</v>
      </c>
      <c r="D21" s="28"/>
      <c r="E21" s="112"/>
      <c r="F21" s="112"/>
      <c r="G21" s="112"/>
      <c r="H21" s="112"/>
      <c r="I21" s="112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77">
        <f>IF('1-4'!A21:A65="","",COUNTIF(E21:AR21,"/"))</f>
        <v>0</v>
      </c>
      <c r="AT21" s="77">
        <f>IF('1-4'!A21:A65="","",COUNTIF(E21:AR21,"ล"))</f>
        <v>0</v>
      </c>
      <c r="AU21" s="77">
        <f>IF('1-4'!A21:A65="","",COUNTIF(E21:AR21,"ข"))</f>
        <v>0</v>
      </c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4.1" customHeight="1" x14ac:dyDescent="0.2">
      <c r="A22" s="30">
        <f>IF('1-4'!A22&lt;&gt;"", '1-4'!A22, "")</f>
        <v>16</v>
      </c>
      <c r="B22" s="30">
        <f>IF('1-4'!A22&lt;&gt;"", '1-4'!B22, "")</f>
        <v>69016</v>
      </c>
      <c r="C22" s="21" t="str">
        <f>IF('1-4'!A22&lt;&gt;"", '1-4'!C22, "")</f>
        <v>เด็กชายธนกฤต มีประเสริฐ</v>
      </c>
      <c r="D22" s="28"/>
      <c r="E22" s="112"/>
      <c r="F22" s="112"/>
      <c r="G22" s="112"/>
      <c r="H22" s="112"/>
      <c r="I22" s="112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77">
        <f>IF('1-4'!A22:A66="","",COUNTIF(E22:AR22,"/"))</f>
        <v>0</v>
      </c>
      <c r="AT22" s="77">
        <f>IF('1-4'!A22:A66="","",COUNTIF(E22:AR22,"ล"))</f>
        <v>0</v>
      </c>
      <c r="AU22" s="77">
        <f>IF('1-4'!A22:A66="","",COUNTIF(E22:AR22,"ข"))</f>
        <v>0</v>
      </c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4.1" customHeight="1" x14ac:dyDescent="0.2">
      <c r="A23" s="30">
        <f>IF('1-4'!A23&lt;&gt;"", '1-4'!A23, "")</f>
        <v>17</v>
      </c>
      <c r="B23" s="30">
        <f>IF('1-4'!A23&lt;&gt;"", '1-4'!B23, "")</f>
        <v>69017</v>
      </c>
      <c r="C23" s="21" t="str">
        <f>IF('1-4'!A23&lt;&gt;"", '1-4'!C23, "")</f>
        <v>เด็กชายธนภัทร บุญส่ง</v>
      </c>
      <c r="D23" s="28"/>
      <c r="E23" s="112"/>
      <c r="F23" s="112"/>
      <c r="G23" s="112"/>
      <c r="H23" s="112"/>
      <c r="I23" s="112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77">
        <f>IF('1-4'!A23:A67="","",COUNTIF(E23:AR23,"/"))</f>
        <v>0</v>
      </c>
      <c r="AT23" s="77">
        <f>IF('1-4'!A23:A67="","",COUNTIF(E23:AR23,"ล"))</f>
        <v>0</v>
      </c>
      <c r="AU23" s="77">
        <f>IF('1-4'!A23:A67="","",COUNTIF(E23:AR23,"ข"))</f>
        <v>0</v>
      </c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4.1" customHeight="1" x14ac:dyDescent="0.2">
      <c r="A24" s="30">
        <f>IF('1-4'!A24&lt;&gt;"", '1-4'!A24, "")</f>
        <v>18</v>
      </c>
      <c r="B24" s="30">
        <f>IF('1-4'!A24&lt;&gt;"", '1-4'!B24, "")</f>
        <v>69018</v>
      </c>
      <c r="C24" s="21" t="str">
        <f>IF('1-4'!A24&lt;&gt;"", '1-4'!C24, "")</f>
        <v>เด็กชายธวัชชัย ใฝ่ฝัน</v>
      </c>
      <c r="D24" s="28"/>
      <c r="E24" s="112"/>
      <c r="F24" s="112"/>
      <c r="G24" s="112"/>
      <c r="H24" s="112"/>
      <c r="I24" s="112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77">
        <f>IF('1-4'!A24:A68="","",COUNTIF(E24:AR24,"/"))</f>
        <v>0</v>
      </c>
      <c r="AT24" s="77">
        <f>IF('1-4'!A24:A68="","",COUNTIF(E24:AR24,"ล"))</f>
        <v>0</v>
      </c>
      <c r="AU24" s="77">
        <f>IF('1-4'!A24:A68="","",COUNTIF(E24:AR24,"ข"))</f>
        <v>0</v>
      </c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4.1" customHeight="1" x14ac:dyDescent="0.2">
      <c r="A25" s="30">
        <f>IF('1-4'!A25&lt;&gt;"", '1-4'!A25, "")</f>
        <v>19</v>
      </c>
      <c r="B25" s="30">
        <f>IF('1-4'!A25&lt;&gt;"", '1-4'!B25, "")</f>
        <v>69019</v>
      </c>
      <c r="C25" s="21" t="str">
        <f>IF('1-4'!A25&lt;&gt;"", '1-4'!C25, "")</f>
        <v>เด็กชายธีรทัศน์ ยิ่งยืน</v>
      </c>
      <c r="D25" s="28"/>
      <c r="E25" s="112"/>
      <c r="F25" s="112"/>
      <c r="G25" s="112"/>
      <c r="H25" s="112"/>
      <c r="I25" s="112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77">
        <f>IF('1-4'!A25:A69="","",COUNTIF(E25:AR25,"/"))</f>
        <v>0</v>
      </c>
      <c r="AT25" s="77">
        <f>IF('1-4'!A25:A69="","",COUNTIF(E25:AR25,"ล"))</f>
        <v>0</v>
      </c>
      <c r="AU25" s="77">
        <f>IF('1-4'!A25:A69="","",COUNTIF(E25:AR25,"ข"))</f>
        <v>0</v>
      </c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4.1" customHeight="1" x14ac:dyDescent="0.2">
      <c r="A26" s="30">
        <f>IF('1-4'!A26&lt;&gt;"", '1-4'!A26, "")</f>
        <v>20</v>
      </c>
      <c r="B26" s="30">
        <f>IF('1-4'!A26&lt;&gt;"", '1-4'!B26, "")</f>
        <v>69020</v>
      </c>
      <c r="C26" s="21" t="str">
        <f>IF('1-4'!A26&lt;&gt;"", '1-4'!C26, "")</f>
        <v>เด็กชายนันทวัฒน์ เกิดโชค</v>
      </c>
      <c r="D26" s="28"/>
      <c r="E26" s="112"/>
      <c r="F26" s="112"/>
      <c r="G26" s="112"/>
      <c r="H26" s="112"/>
      <c r="I26" s="112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77">
        <f>IF('1-4'!A26:A70="","",COUNTIF(E26:AR26,"/"))</f>
        <v>0</v>
      </c>
      <c r="AT26" s="77">
        <f>IF('1-4'!A26:A70="","",COUNTIF(E26:AR26,"ล"))</f>
        <v>0</v>
      </c>
      <c r="AU26" s="77">
        <f>IF('1-4'!A26:A70="","",COUNTIF(E26:AR26,"ข"))</f>
        <v>0</v>
      </c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4.1" customHeight="1" x14ac:dyDescent="0.2">
      <c r="A27" s="30">
        <f>IF('1-4'!A27&lt;&gt;"", '1-4'!A27, "")</f>
        <v>21</v>
      </c>
      <c r="B27" s="30">
        <f>IF('1-4'!A27&lt;&gt;"", '1-4'!B27, "")</f>
        <v>69021</v>
      </c>
      <c r="C27" s="21" t="str">
        <f>IF('1-4'!A27&lt;&gt;"", '1-4'!C27, "")</f>
        <v>เด็กชายนิธิกร คงทน</v>
      </c>
      <c r="D27" s="28"/>
      <c r="E27" s="112"/>
      <c r="F27" s="112"/>
      <c r="G27" s="112"/>
      <c r="H27" s="112"/>
      <c r="I27" s="112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77">
        <f>IF('1-4'!A27:A71="","",COUNTIF(E27:AR27,"/"))</f>
        <v>0</v>
      </c>
      <c r="AT27" s="77">
        <f>IF('1-4'!A27:A71="","",COUNTIF(E27:AR27,"ล"))</f>
        <v>0</v>
      </c>
      <c r="AU27" s="77">
        <f>IF('1-4'!A27:A71="","",COUNTIF(E27:AR27,"ข"))</f>
        <v>0</v>
      </c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4.1" customHeight="1" x14ac:dyDescent="0.2">
      <c r="A28" s="30">
        <f>IF('1-4'!A28&lt;&gt;"", '1-4'!A28, "")</f>
        <v>22</v>
      </c>
      <c r="B28" s="30">
        <f>IF('1-4'!A28&lt;&gt;"", '1-4'!B28, "")</f>
        <v>69022</v>
      </c>
      <c r="C28" s="21" t="str">
        <f>IF('1-4'!A28&lt;&gt;"", '1-4'!C28, "")</f>
        <v>เด็กชายปกรณ์ เพียรพยายาม</v>
      </c>
      <c r="D28" s="28"/>
      <c r="E28" s="112"/>
      <c r="F28" s="112"/>
      <c r="G28" s="112"/>
      <c r="H28" s="112"/>
      <c r="I28" s="112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77">
        <f>IF('1-4'!A28:A72="","",COUNTIF(E28:AR28,"/"))</f>
        <v>0</v>
      </c>
      <c r="AT28" s="77">
        <f>IF('1-4'!A28:A72="","",COUNTIF(E28:AR28,"ล"))</f>
        <v>0</v>
      </c>
      <c r="AU28" s="77">
        <f>IF('1-4'!A28:A72="","",COUNTIF(E28:AR28,"ข"))</f>
        <v>0</v>
      </c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4.1" customHeight="1" x14ac:dyDescent="0.2">
      <c r="A29" s="30">
        <f>IF('1-4'!A29&lt;&gt;"", '1-4'!A29, "")</f>
        <v>23</v>
      </c>
      <c r="B29" s="30">
        <f>IF('1-4'!A29&lt;&gt;"", '1-4'!B29, "")</f>
        <v>69023</v>
      </c>
      <c r="C29" s="21" t="str">
        <f>IF('1-4'!A29&lt;&gt;"", '1-4'!C29, "")</f>
        <v>เด็กชายปฏิพล แก้ววิจิตร</v>
      </c>
      <c r="D29" s="28"/>
      <c r="E29" s="112"/>
      <c r="F29" s="112"/>
      <c r="G29" s="112"/>
      <c r="H29" s="112"/>
      <c r="I29" s="112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77">
        <f>IF('1-4'!A29:A73="","",COUNTIF(E29:AR29,"/"))</f>
        <v>0</v>
      </c>
      <c r="AT29" s="77">
        <f>IF('1-4'!A29:A73="","",COUNTIF(E29:AR29,"ล"))</f>
        <v>0</v>
      </c>
      <c r="AU29" s="77">
        <f>IF('1-4'!A29:A73="","",COUNTIF(E29:AR29,"ข"))</f>
        <v>0</v>
      </c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4.1" customHeight="1" x14ac:dyDescent="0.2">
      <c r="A30" s="30">
        <f>IF('1-4'!A30&lt;&gt;"", '1-4'!A30, "")</f>
        <v>24</v>
      </c>
      <c r="B30" s="30">
        <f>IF('1-4'!A30&lt;&gt;"", '1-4'!B30, "")</f>
        <v>69024</v>
      </c>
      <c r="C30" s="21" t="str">
        <f>IF('1-4'!A30&lt;&gt;"", '1-4'!C30, "")</f>
        <v>เด็กชายปณิธาน มั่นคง</v>
      </c>
      <c r="D30" s="28"/>
      <c r="E30" s="112"/>
      <c r="F30" s="112"/>
      <c r="G30" s="112"/>
      <c r="H30" s="112"/>
      <c r="I30" s="112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77">
        <f>IF('1-4'!A30:A74="","",COUNTIF(E30:AR30,"/"))</f>
        <v>0</v>
      </c>
      <c r="AT30" s="77">
        <f>IF('1-4'!A30:A74="","",COUNTIF(E30:AR30,"ล"))</f>
        <v>0</v>
      </c>
      <c r="AU30" s="77">
        <f>IF('1-4'!A30:A74="","",COUNTIF(E30:AR30,"ข"))</f>
        <v>0</v>
      </c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4.1" customHeight="1" x14ac:dyDescent="0.2">
      <c r="A31" s="30">
        <f>IF('1-4'!A31&lt;&gt;"", '1-4'!A31, "")</f>
        <v>25</v>
      </c>
      <c r="B31" s="30">
        <f>IF('1-4'!A31&lt;&gt;"", '1-4'!B31, "")</f>
        <v>69025</v>
      </c>
      <c r="C31" s="21" t="str">
        <f>IF('1-4'!A31&lt;&gt;"", '1-4'!C31, "")</f>
        <v>เด็กชายพงศธร ใจบุญ</v>
      </c>
      <c r="D31" s="28"/>
      <c r="E31" s="112"/>
      <c r="F31" s="112"/>
      <c r="G31" s="112"/>
      <c r="H31" s="112"/>
      <c r="I31" s="112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77">
        <f>IF('1-4'!A31:A75="","",COUNTIF(E31:AR31,"/"))</f>
        <v>0</v>
      </c>
      <c r="AT31" s="77">
        <f>IF('1-4'!A31:A75="","",COUNTIF(E31:AR31,"ล"))</f>
        <v>0</v>
      </c>
      <c r="AU31" s="77">
        <f>IF('1-4'!A31:A75="","",COUNTIF(E31:AR31,"ข"))</f>
        <v>0</v>
      </c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4.1" customHeight="1" x14ac:dyDescent="0.2">
      <c r="A32" s="30">
        <f>IF('1-4'!A32&lt;&gt;"", '1-4'!A32, "")</f>
        <v>26</v>
      </c>
      <c r="B32" s="30">
        <f>IF('1-4'!A32&lt;&gt;"", '1-4'!B32, "")</f>
        <v>69026</v>
      </c>
      <c r="C32" s="21" t="str">
        <f>IF('1-4'!A32&lt;&gt;"", '1-4'!C32, "")</f>
        <v>เด็กชายพรหมมินทร์ แสงจันทร์</v>
      </c>
      <c r="D32" s="28"/>
      <c r="E32" s="112"/>
      <c r="F32" s="112"/>
      <c r="G32" s="112"/>
      <c r="H32" s="112"/>
      <c r="I32" s="112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77">
        <f>IF('1-4'!A32:A76="","",COUNTIF(E32:AR32,"/"))</f>
        <v>0</v>
      </c>
      <c r="AT32" s="77">
        <f>IF('1-4'!A32:A76="","",COUNTIF(E32:AR32,"ล"))</f>
        <v>0</v>
      </c>
      <c r="AU32" s="77">
        <f>IF('1-4'!A32:A76="","",COUNTIF(E32:AR32,"ข"))</f>
        <v>0</v>
      </c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4.1" customHeight="1" x14ac:dyDescent="0.2">
      <c r="A33" s="30">
        <f>IF('1-4'!A33&lt;&gt;"", '1-4'!A33, "")</f>
        <v>27</v>
      </c>
      <c r="B33" s="30">
        <f>IF('1-4'!A33&lt;&gt;"", '1-4'!B33, "")</f>
        <v>69027</v>
      </c>
      <c r="C33" s="21" t="str">
        <f>IF('1-4'!A33&lt;&gt;"", '1-4'!C33, "")</f>
        <v>เด็กชายพลากร อรุณสวัสดิ์</v>
      </c>
      <c r="D33" s="28"/>
      <c r="E33" s="112"/>
      <c r="F33" s="112"/>
      <c r="G33" s="112"/>
      <c r="H33" s="112"/>
      <c r="I33" s="112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77">
        <f>IF('1-4'!A33:A77="","",COUNTIF(E33:AR33,"/"))</f>
        <v>0</v>
      </c>
      <c r="AT33" s="77">
        <f>IF('1-4'!A33:A77="","",COUNTIF(E33:AR33,"ล"))</f>
        <v>0</v>
      </c>
      <c r="AU33" s="77">
        <f>IF('1-4'!A33:A77="","",COUNTIF(E33:AR33,"ข"))</f>
        <v>0</v>
      </c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4.1" customHeight="1" x14ac:dyDescent="0.2">
      <c r="A34" s="30">
        <f>IF('1-4'!A34&lt;&gt;"", '1-4'!A34, "")</f>
        <v>28</v>
      </c>
      <c r="B34" s="30">
        <f>IF('1-4'!A34&lt;&gt;"", '1-4'!B34, "")</f>
        <v>69028</v>
      </c>
      <c r="C34" s="21" t="str">
        <f>IF('1-4'!A34&lt;&gt;"", '1-4'!C34, "")</f>
        <v>เด็กชายพิพัฒน์ วงศ์คำ</v>
      </c>
      <c r="D34" s="28"/>
      <c r="E34" s="112"/>
      <c r="F34" s="112"/>
      <c r="G34" s="112"/>
      <c r="H34" s="112"/>
      <c r="I34" s="112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77">
        <f>IF('1-4'!A34:A78="","",COUNTIF(E34:AR34,"/"))</f>
        <v>0</v>
      </c>
      <c r="AT34" s="77">
        <f>IF('1-4'!A34:A78="","",COUNTIF(E34:AR34,"ล"))</f>
        <v>0</v>
      </c>
      <c r="AU34" s="77">
        <f>IF('1-4'!A34:A78="","",COUNTIF(E34:AR34,"ข"))</f>
        <v>0</v>
      </c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4.1" customHeight="1" x14ac:dyDescent="0.2">
      <c r="A35" s="30">
        <f>IF('1-4'!A35&lt;&gt;"", '1-4'!A35, "")</f>
        <v>29</v>
      </c>
      <c r="B35" s="30">
        <f>IF('1-4'!A35&lt;&gt;"", '1-4'!B35, "")</f>
        <v>69029</v>
      </c>
      <c r="C35" s="21" t="str">
        <f>IF('1-4'!A35&lt;&gt;"", '1-4'!C35, "")</f>
        <v>เด็กชายพีรพล พงษ์ศิริ</v>
      </c>
      <c r="D35" s="28"/>
      <c r="E35" s="112"/>
      <c r="F35" s="112"/>
      <c r="G35" s="112"/>
      <c r="H35" s="112"/>
      <c r="I35" s="112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77">
        <f>IF('1-4'!A35:A79="","",COUNTIF(E35:AR35,"/"))</f>
        <v>0</v>
      </c>
      <c r="AT35" s="77">
        <f>IF('1-4'!A35:A79="","",COUNTIF(E35:AR35,"ล"))</f>
        <v>0</v>
      </c>
      <c r="AU35" s="77">
        <f>IF('1-4'!A35:A79="","",COUNTIF(E35:AR35,"ข"))</f>
        <v>0</v>
      </c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4.1" customHeight="1" x14ac:dyDescent="0.2">
      <c r="A36" s="30">
        <f>IF('1-4'!A36&lt;&gt;"", '1-4'!A36, "")</f>
        <v>30</v>
      </c>
      <c r="B36" s="30">
        <f>IF('1-4'!A36&lt;&gt;"", '1-4'!B36, "")</f>
        <v>69030</v>
      </c>
      <c r="C36" s="21" t="str">
        <f>IF('1-4'!A36&lt;&gt;"", '1-4'!C36, "")</f>
        <v>เด็กชายภานุพงศ์ ศรีเมือง</v>
      </c>
      <c r="D36" s="28"/>
      <c r="E36" s="112"/>
      <c r="F36" s="112"/>
      <c r="G36" s="112"/>
      <c r="H36" s="112"/>
      <c r="I36" s="112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77">
        <f>IF('1-4'!A36:A80="","",COUNTIF(E36:AR36,"/"))</f>
        <v>0</v>
      </c>
      <c r="AT36" s="77">
        <f>IF('1-4'!A36:A80="","",COUNTIF(E36:AR36,"ล"))</f>
        <v>0</v>
      </c>
      <c r="AU36" s="77">
        <f>IF('1-4'!A36:A80="","",COUNTIF(E36:AR36,"ข"))</f>
        <v>0</v>
      </c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4.1" customHeight="1" x14ac:dyDescent="0.2">
      <c r="A37" s="30">
        <f>IF('1-4'!A37&lt;&gt;"", '1-4'!A37, "")</f>
        <v>31</v>
      </c>
      <c r="B37" s="30">
        <f>IF('1-4'!A37&lt;&gt;"", '1-4'!B37, "")</f>
        <v>69031</v>
      </c>
      <c r="C37" s="21" t="str">
        <f>IF('1-4'!A37&lt;&gt;"", '1-4'!C37, "")</f>
        <v>เด็กชายภูมินทร์ อุดมสุข</v>
      </c>
      <c r="D37" s="28"/>
      <c r="E37" s="112"/>
      <c r="F37" s="112"/>
      <c r="G37" s="112"/>
      <c r="H37" s="112"/>
      <c r="I37" s="112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77">
        <f>IF('1-4'!A37:A81="","",COUNTIF(E37:AR37,"/"))</f>
        <v>0</v>
      </c>
      <c r="AT37" s="77">
        <f>IF('1-4'!A37:A81="","",COUNTIF(E37:AR37,"ล"))</f>
        <v>0</v>
      </c>
      <c r="AU37" s="77">
        <f>IF('1-4'!A37:A81="","",COUNTIF(E37:AR37,"ข"))</f>
        <v>0</v>
      </c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4.1" customHeight="1" x14ac:dyDescent="0.2">
      <c r="A38" s="30">
        <f>IF('1-4'!A38&lt;&gt;"", '1-4'!A38, "")</f>
        <v>32</v>
      </c>
      <c r="B38" s="30">
        <f>IF('1-4'!A38&lt;&gt;"", '1-4'!B38, "")</f>
        <v>69032</v>
      </c>
      <c r="C38" s="21" t="str">
        <f>IF('1-4'!A38&lt;&gt;"", '1-4'!C38, "")</f>
        <v>เด็กชายมนัสวิน รุ่งเรือง</v>
      </c>
      <c r="D38" s="28"/>
      <c r="E38" s="112"/>
      <c r="F38" s="112"/>
      <c r="G38" s="112"/>
      <c r="H38" s="112"/>
      <c r="I38" s="112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77">
        <f>IF('1-4'!A38:A82="","",COUNTIF(E38:AR38,"/"))</f>
        <v>0</v>
      </c>
      <c r="AT38" s="77">
        <f>IF('1-4'!A38:A82="","",COUNTIF(E38:AR38,"ล"))</f>
        <v>0</v>
      </c>
      <c r="AU38" s="77">
        <f>IF('1-4'!A38:A82="","",COUNTIF(E38:AR38,"ข"))</f>
        <v>0</v>
      </c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4.1" customHeight="1" x14ac:dyDescent="0.2">
      <c r="A39" s="30">
        <f>IF('1-4'!A39&lt;&gt;"", '1-4'!A39, "")</f>
        <v>33</v>
      </c>
      <c r="B39" s="30">
        <f>IF('1-4'!A39&lt;&gt;"", '1-4'!B39, "")</f>
        <v>69033</v>
      </c>
      <c r="C39" s="21" t="str">
        <f>IF('1-4'!A39&lt;&gt;"", '1-4'!C39, "")</f>
        <v>เด็กชายเมธาสิทธิ์ กิจเจริญ</v>
      </c>
      <c r="D39" s="28"/>
      <c r="E39" s="112"/>
      <c r="F39" s="112"/>
      <c r="G39" s="112"/>
      <c r="H39" s="112"/>
      <c r="I39" s="112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77">
        <f>IF('1-4'!A39:A83="","",COUNTIF(E39:AR39,"/"))</f>
        <v>0</v>
      </c>
      <c r="AT39" s="77">
        <f>IF('1-4'!A39:A83="","",COUNTIF(E39:AR39,"ล"))</f>
        <v>0</v>
      </c>
      <c r="AU39" s="77">
        <f>IF('1-4'!A39:A83="","",COUNTIF(E39:AR39,"ข"))</f>
        <v>0</v>
      </c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4.1" customHeight="1" x14ac:dyDescent="0.2">
      <c r="A40" s="30">
        <f>IF('1-4'!A40&lt;&gt;"", '1-4'!A40, "")</f>
        <v>34</v>
      </c>
      <c r="B40" s="30">
        <f>IF('1-4'!A40&lt;&gt;"", '1-4'!B40, "")</f>
        <v>69034</v>
      </c>
      <c r="C40" s="21" t="str">
        <f>IF('1-4'!A40&lt;&gt;"", '1-4'!C40, "")</f>
        <v>เด็กชายรชต พัฒนสิน</v>
      </c>
      <c r="D40" s="28"/>
      <c r="E40" s="112"/>
      <c r="F40" s="112"/>
      <c r="G40" s="112"/>
      <c r="H40" s="112"/>
      <c r="I40" s="112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77">
        <f>IF('1-4'!A40:A84="","",COUNTIF(E40:AR40,"/"))</f>
        <v>0</v>
      </c>
      <c r="AT40" s="77">
        <f>IF('1-4'!A40:A84="","",COUNTIF(E40:AR40,"ล"))</f>
        <v>0</v>
      </c>
      <c r="AU40" s="77">
        <f>IF('1-4'!A40:A84="","",COUNTIF(E40:AR40,"ข"))</f>
        <v>0</v>
      </c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4.1" customHeight="1" x14ac:dyDescent="0.2">
      <c r="A41" s="30">
        <f>IF('1-4'!A41&lt;&gt;"", '1-4'!A41, "")</f>
        <v>35</v>
      </c>
      <c r="B41" s="30">
        <f>IF('1-4'!A41&lt;&gt;"", '1-4'!B41, "")</f>
        <v>69035</v>
      </c>
      <c r="C41" s="21" t="str">
        <f>IF('1-4'!A41&lt;&gt;"", '1-4'!C41, "")</f>
        <v>เด็กชายรณกร นามสกุลดี</v>
      </c>
      <c r="D41" s="28"/>
      <c r="E41" s="112"/>
      <c r="F41" s="112"/>
      <c r="G41" s="112"/>
      <c r="H41" s="112"/>
      <c r="I41" s="112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77">
        <f>IF('1-4'!A41:A85="","",COUNTIF(E41:AR41,"/"))</f>
        <v>0</v>
      </c>
      <c r="AT41" s="77">
        <f>IF('1-4'!A41:A85="","",COUNTIF(E41:AR41,"ล"))</f>
        <v>0</v>
      </c>
      <c r="AU41" s="77">
        <f>IF('1-4'!A41:A85="","",COUNTIF(E41:AR41,"ข"))</f>
        <v>0</v>
      </c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4.1" customHeight="1" x14ac:dyDescent="0.2">
      <c r="A42" s="30">
        <f>IF('1-4'!A42&lt;&gt;"", '1-4'!A42, "")</f>
        <v>36</v>
      </c>
      <c r="B42" s="30">
        <f>IF('1-4'!A42&lt;&gt;"", '1-4'!B42, "")</f>
        <v>69036</v>
      </c>
      <c r="C42" s="21" t="str">
        <f>IF('1-4'!A42&lt;&gt;"", '1-4'!C42, "")</f>
        <v>เด็กชายวรวุฒิ สดใส</v>
      </c>
      <c r="D42" s="28"/>
      <c r="E42" s="112"/>
      <c r="F42" s="112"/>
      <c r="G42" s="112"/>
      <c r="H42" s="112"/>
      <c r="I42" s="112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77">
        <f>IF('1-4'!A42:A86="","",COUNTIF(E42:AR42,"/"))</f>
        <v>0</v>
      </c>
      <c r="AT42" s="77">
        <f>IF('1-4'!A42:A86="","",COUNTIF(E42:AR42,"ล"))</f>
        <v>0</v>
      </c>
      <c r="AU42" s="77">
        <f>IF('1-4'!A42:A86="","",COUNTIF(E42:AR42,"ข"))</f>
        <v>0</v>
      </c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4.1" customHeight="1" x14ac:dyDescent="0.2">
      <c r="A43" s="30">
        <f>IF('1-4'!A43&lt;&gt;"", '1-4'!A43, "")</f>
        <v>37</v>
      </c>
      <c r="B43" s="30">
        <f>IF('1-4'!A43&lt;&gt;"", '1-4'!B43, "")</f>
        <v>69037</v>
      </c>
      <c r="C43" s="21" t="str">
        <f>IF('1-4'!A43&lt;&gt;"", '1-4'!C43, "")</f>
        <v>เด็กชายวัชระ วิเชียร</v>
      </c>
      <c r="D43" s="28"/>
      <c r="E43" s="112"/>
      <c r="F43" s="112"/>
      <c r="G43" s="112"/>
      <c r="H43" s="112"/>
      <c r="I43" s="112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77">
        <f>IF('1-4'!A43:A87="","",COUNTIF(E43:AR43,"/"))</f>
        <v>0</v>
      </c>
      <c r="AT43" s="77">
        <f>IF('1-4'!A43:A87="","",COUNTIF(E43:AR43,"ล"))</f>
        <v>0</v>
      </c>
      <c r="AU43" s="77">
        <f>IF('1-4'!A43:A87="","",COUNTIF(E43:AR43,"ข"))</f>
        <v>0</v>
      </c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4.1" customHeight="1" x14ac:dyDescent="0.2">
      <c r="A44" s="30">
        <f>IF('1-4'!A44&lt;&gt;"", '1-4'!A44, "")</f>
        <v>38</v>
      </c>
      <c r="B44" s="30">
        <f>IF('1-4'!A44&lt;&gt;"", '1-4'!B44, "")</f>
        <v>69038</v>
      </c>
      <c r="C44" s="21" t="str">
        <f>IF('1-4'!A44&lt;&gt;"", '1-4'!C44, "")</f>
        <v>เด็กชายวิทวัส พรหมเดช</v>
      </c>
      <c r="D44" s="28"/>
      <c r="E44" s="112"/>
      <c r="F44" s="112"/>
      <c r="G44" s="112"/>
      <c r="H44" s="112"/>
      <c r="I44" s="112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77">
        <f>IF('1-4'!A44:A88="","",COUNTIF(E44:AR44,"/"))</f>
        <v>0</v>
      </c>
      <c r="AT44" s="77">
        <f>IF('1-4'!A44:A88="","",COUNTIF(E44:AR44,"ล"))</f>
        <v>0</v>
      </c>
      <c r="AU44" s="77">
        <f>IF('1-4'!A44:A88="","",COUNTIF(E44:AR44,"ข"))</f>
        <v>0</v>
      </c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4.1" customHeight="1" x14ac:dyDescent="0.2">
      <c r="A45" s="30">
        <f>IF('1-4'!A45&lt;&gt;"", '1-4'!A45, "")</f>
        <v>39</v>
      </c>
      <c r="B45" s="30">
        <f>IF('1-4'!A45&lt;&gt;"", '1-4'!B45, "")</f>
        <v>69039</v>
      </c>
      <c r="C45" s="21" t="str">
        <f>IF('1-4'!A45&lt;&gt;"", '1-4'!C45, "")</f>
        <v>เด็กชายวีรภัทร จิตต์มั่นคง</v>
      </c>
      <c r="D45" s="28"/>
      <c r="E45" s="112"/>
      <c r="F45" s="112"/>
      <c r="G45" s="112"/>
      <c r="H45" s="112"/>
      <c r="I45" s="112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77">
        <f>IF('1-4'!A45:A89="","",COUNTIF(E45:AR45,"/"))</f>
        <v>0</v>
      </c>
      <c r="AT45" s="77">
        <f>IF('1-4'!A45:A89="","",COUNTIF(E45:AR45,"ล"))</f>
        <v>0</v>
      </c>
      <c r="AU45" s="77">
        <f>IF('1-4'!A45:A89="","",COUNTIF(E45:AR45,"ข"))</f>
        <v>0</v>
      </c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4.1" customHeight="1" x14ac:dyDescent="0.2">
      <c r="A46" s="30">
        <f>IF('1-4'!A46&lt;&gt;"", '1-4'!A46, "")</f>
        <v>40</v>
      </c>
      <c r="B46" s="30">
        <f>IF('1-4'!A46&lt;&gt;"", '1-4'!B46, "")</f>
        <v>69040</v>
      </c>
      <c r="C46" s="21" t="str">
        <f>IF('1-4'!A46&lt;&gt;"", '1-4'!C46, "")</f>
        <v>เด็กชายศุภณัฐ ขยันหา</v>
      </c>
      <c r="D46" s="28"/>
      <c r="E46" s="112"/>
      <c r="F46" s="112"/>
      <c r="G46" s="112"/>
      <c r="H46" s="112"/>
      <c r="I46" s="112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77">
        <f>IF('1-4'!A46:A90="","",COUNTIF(E46:AR46,"/"))</f>
        <v>0</v>
      </c>
      <c r="AT46" s="77">
        <f>IF('1-4'!A46:A90="","",COUNTIF(E46:AR46,"ล"))</f>
        <v>0</v>
      </c>
      <c r="AU46" s="77">
        <f>IF('1-4'!A46:A90="","",COUNTIF(E46:AR46,"ข"))</f>
        <v>0</v>
      </c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1" customHeight="1" x14ac:dyDescent="0.2">
      <c r="A47" s="30">
        <f>IF('1-4'!A47&lt;&gt;"", '1-4'!A47, "")</f>
        <v>41</v>
      </c>
      <c r="B47" s="30">
        <f>IF('1-4'!A47&lt;&gt;"", '1-4'!B47, "")</f>
        <v>69041</v>
      </c>
      <c r="C47" s="21" t="str">
        <f>IF('1-4'!A47&lt;&gt;"", '1-4'!C47, "")</f>
        <v>เด็กชายสิทธิโชค ยิ้มสู้</v>
      </c>
      <c r="D47" s="28"/>
      <c r="E47" s="112"/>
      <c r="F47" s="112"/>
      <c r="G47" s="112"/>
      <c r="H47" s="112"/>
      <c r="I47" s="112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77">
        <f>IF('1-4'!A47:A91="","",COUNTIF(E47:AR47,"/"))</f>
        <v>0</v>
      </c>
      <c r="AT47" s="77">
        <f>IF('1-4'!A47:A91="","",COUNTIF(E47:AR47,"ล"))</f>
        <v>0</v>
      </c>
      <c r="AU47" s="77">
        <f>IF('1-4'!A47:A91="","",COUNTIF(E47:AR47,"ข"))</f>
        <v>0</v>
      </c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1" customHeight="1" x14ac:dyDescent="0.2">
      <c r="A48" s="30">
        <f>IF('1-4'!A48&lt;&gt;"", '1-4'!A48, "")</f>
        <v>42</v>
      </c>
      <c r="B48" s="30">
        <f>IF('1-4'!A48&lt;&gt;"", '1-4'!B48, "")</f>
        <v>69042</v>
      </c>
      <c r="C48" s="21" t="str">
        <f>IF('1-4'!A48&lt;&gt;"", '1-4'!C48, "")</f>
        <v>เด็กชายสรวิชญ์ เก่งกล้า</v>
      </c>
      <c r="D48" s="28"/>
      <c r="E48" s="112"/>
      <c r="F48" s="112"/>
      <c r="G48" s="112"/>
      <c r="H48" s="112"/>
      <c r="I48" s="112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77">
        <f>IF('1-4'!A48:A92="","",COUNTIF(E48:AR48,"/"))</f>
        <v>0</v>
      </c>
      <c r="AT48" s="77">
        <f>IF('1-4'!A48:A92="","",COUNTIF(E48:AR48,"ล"))</f>
        <v>0</v>
      </c>
      <c r="AU48" s="77">
        <f>IF('1-4'!A48:A92="","",COUNTIF(E48:AR48,"ข"))</f>
        <v>0</v>
      </c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4.1" customHeight="1" x14ac:dyDescent="0.2">
      <c r="A49" s="30">
        <f>IF('1-4'!A49&lt;&gt;"", '1-4'!A49, "")</f>
        <v>43</v>
      </c>
      <c r="B49" s="30">
        <f>IF('1-4'!A49&lt;&gt;"", '1-4'!B49, "")</f>
        <v>69043</v>
      </c>
      <c r="C49" s="21" t="str">
        <f>IF('1-4'!A49&lt;&gt;"", '1-4'!C49, "")</f>
        <v>เด็กชายอนันต์ ทรงพลัง</v>
      </c>
      <c r="D49" s="28"/>
      <c r="E49" s="112"/>
      <c r="F49" s="112"/>
      <c r="G49" s="112"/>
      <c r="H49" s="112"/>
      <c r="I49" s="112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77">
        <f>IF('1-4'!A49:A93="","",COUNTIF(E49:AR49,"/"))</f>
        <v>0</v>
      </c>
      <c r="AT49" s="77">
        <f>IF('1-4'!A49:A93="","",COUNTIF(E49:AR49,"ล"))</f>
        <v>0</v>
      </c>
      <c r="AU49" s="77">
        <f>IF('1-4'!A49:A93="","",COUNTIF(E49:AR49,"ข"))</f>
        <v>0</v>
      </c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4.1" customHeight="1" x14ac:dyDescent="0.2">
      <c r="A50" s="30">
        <f>IF('1-4'!A50&lt;&gt;"", '1-4'!A50, "")</f>
        <v>44</v>
      </c>
      <c r="B50" s="30">
        <f>IF('1-4'!A50&lt;&gt;"", '1-4'!B50, "")</f>
        <v>69044</v>
      </c>
      <c r="C50" s="21" t="str">
        <f>IF('1-4'!A50&lt;&gt;"", '1-4'!C50, "")</f>
        <v>เด็กชายอภิวัฒน์ แสนสุข</v>
      </c>
      <c r="D50" s="28"/>
      <c r="E50" s="112"/>
      <c r="F50" s="112"/>
      <c r="G50" s="112"/>
      <c r="H50" s="112"/>
      <c r="I50" s="112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77">
        <f>IF('1-4'!A50:A94="","",COUNTIF(E50:AR50,"/"))</f>
        <v>0</v>
      </c>
      <c r="AT50" s="77">
        <f>IF('1-4'!A50:A94="","",COUNTIF(E50:AR50,"ล"))</f>
        <v>0</v>
      </c>
      <c r="AU50" s="77">
        <f>IF('1-4'!A50:A94="","",COUNTIF(E50:AR50,"ข"))</f>
        <v>0</v>
      </c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4.1" customHeight="1" x14ac:dyDescent="0.2">
      <c r="A51" s="30">
        <f>IF('1-4'!A51&lt;&gt;"", '1-4'!A51, "")</f>
        <v>45</v>
      </c>
      <c r="B51" s="30">
        <f>IF('1-4'!A51&lt;&gt;"", '1-4'!B51, "")</f>
        <v>69046</v>
      </c>
      <c r="C51" s="21" t="str">
        <f>IF('1-4'!A51&lt;&gt;"", '1-4'!C51, "")</f>
        <v>เด็กชายอัครพล บุญประคอง</v>
      </c>
      <c r="D51" s="28"/>
      <c r="E51" s="112"/>
      <c r="F51" s="112"/>
      <c r="G51" s="112"/>
      <c r="H51" s="112"/>
      <c r="I51" s="112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77">
        <f>IF('1-4'!A51:A95="","",COUNTIF(E51:AR51,"/"))</f>
        <v>0</v>
      </c>
      <c r="AT51" s="77">
        <f>IF('1-4'!A51:A95="","",COUNTIF(E51:AR51,"ล"))</f>
        <v>0</v>
      </c>
      <c r="AU51" s="77">
        <f>IF('1-4'!A51:A95="","",COUNTIF(E51:AR51,"ข"))</f>
        <v>0</v>
      </c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4.1" customHeight="1" x14ac:dyDescent="0.45">
      <c r="A52" s="35"/>
      <c r="B52" s="35"/>
      <c r="C52" s="3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4.1" customHeight="1" x14ac:dyDescent="0.45">
      <c r="A53" s="35"/>
      <c r="B53" s="35"/>
      <c r="C53" s="3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4.1" customHeight="1" x14ac:dyDescent="0.45">
      <c r="A54" s="35"/>
      <c r="B54" s="35"/>
      <c r="C54" s="3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4.1" customHeight="1" x14ac:dyDescent="0.45">
      <c r="A55" s="35"/>
      <c r="B55" s="35"/>
      <c r="C55" s="3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14.1" customHeight="1" x14ac:dyDescent="0.45">
      <c r="A56" s="35"/>
      <c r="B56" s="35"/>
      <c r="C56" s="3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.75" x14ac:dyDescent="0.45">
      <c r="A57" s="35"/>
      <c r="B57" s="35"/>
      <c r="C57" s="3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18.75" x14ac:dyDescent="0.45">
      <c r="A58" s="35"/>
      <c r="B58" s="35"/>
      <c r="C58" s="3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18.75" x14ac:dyDescent="0.45">
      <c r="A59" s="35"/>
      <c r="B59" s="35"/>
      <c r="C59" s="3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.75" x14ac:dyDescent="0.45">
      <c r="A60" s="35"/>
      <c r="B60" s="35"/>
      <c r="C60" s="3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.75" x14ac:dyDescent="0.45">
      <c r="A61" s="25"/>
      <c r="B61" s="25"/>
      <c r="C61" s="3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.75" x14ac:dyDescent="0.45">
      <c r="A62" s="25"/>
      <c r="B62" s="25"/>
      <c r="C62" s="3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18.75" x14ac:dyDescent="0.45">
      <c r="A63" s="25"/>
      <c r="B63" s="25"/>
      <c r="C63" s="3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18.75" x14ac:dyDescent="0.45">
      <c r="A64" s="25"/>
      <c r="B64" s="25"/>
      <c r="C64" s="3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.75" x14ac:dyDescent="0.45">
      <c r="A65" s="25"/>
      <c r="B65" s="25"/>
      <c r="C65" s="3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16.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16.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6.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6.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6.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ht="16.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ht="16.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ht="16.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ht="16.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ht="16.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ht="16.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ht="16.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ht="16.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ht="16.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ht="16.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ht="16.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ht="16.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ht="16.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ht="16.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ht="16.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ht="16.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ht="16.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ht="16.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ht="16.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ht="16.5" x14ac:dyDescent="0.3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ht="16.5" x14ac:dyDescent="0.3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ht="16.5" x14ac:dyDescent="0.3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ht="16.5" x14ac:dyDescent="0.3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ht="16.5" x14ac:dyDescent="0.3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ht="16.5" x14ac:dyDescent="0.3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ht="16.5" x14ac:dyDescent="0.3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ht="16.5" x14ac:dyDescent="0.3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ht="16.5" x14ac:dyDescent="0.3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ht="16.5" x14ac:dyDescent="0.3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ht="16.5" x14ac:dyDescent="0.3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ht="16.5" x14ac:dyDescent="0.3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ht="16.5" x14ac:dyDescent="0.3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ht="16.5" x14ac:dyDescent="0.3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ht="16.5" x14ac:dyDescent="0.3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ht="16.5" x14ac:dyDescent="0.3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ht="16.5" x14ac:dyDescent="0.3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ht="16.5" x14ac:dyDescent="0.3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ht="16.5" x14ac:dyDescent="0.3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ht="16.5" x14ac:dyDescent="0.3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ht="16.5" x14ac:dyDescent="0.3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ht="16.5" x14ac:dyDescent="0.3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ht="16.5" x14ac:dyDescent="0.3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ht="16.5" x14ac:dyDescent="0.3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ht="16.5" x14ac:dyDescent="0.3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ht="16.5" x14ac:dyDescent="0.3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ht="16.5" x14ac:dyDescent="0.3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ht="16.5" x14ac:dyDescent="0.3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ht="16.5" x14ac:dyDescent="0.3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ht="16.5" x14ac:dyDescent="0.3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ht="16.5" x14ac:dyDescent="0.3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ht="16.5" x14ac:dyDescent="0.3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ht="16.5" x14ac:dyDescent="0.3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ht="16.5" x14ac:dyDescent="0.3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ht="16.5" x14ac:dyDescent="0.3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ht="16.5" x14ac:dyDescent="0.3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ht="16.5" x14ac:dyDescent="0.3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ht="16.5" x14ac:dyDescent="0.3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ht="16.5" x14ac:dyDescent="0.3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ht="16.5" x14ac:dyDescent="0.3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ht="16.5" x14ac:dyDescent="0.3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ht="16.5" x14ac:dyDescent="0.3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ht="16.5" x14ac:dyDescent="0.3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ht="16.5" x14ac:dyDescent="0.3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ht="16.5" x14ac:dyDescent="0.3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ht="16.5" x14ac:dyDescent="0.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ht="16.5" x14ac:dyDescent="0.3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ht="16.5" x14ac:dyDescent="0.3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ht="16.5" x14ac:dyDescent="0.3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ht="16.5" x14ac:dyDescent="0.3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ht="16.5" x14ac:dyDescent="0.3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ht="16.5" x14ac:dyDescent="0.3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ht="16.5" x14ac:dyDescent="0.3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ht="16.5" x14ac:dyDescent="0.3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ht="16.5" x14ac:dyDescent="0.3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ht="16.5" x14ac:dyDescent="0.3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ht="16.5" x14ac:dyDescent="0.3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ht="16.5" x14ac:dyDescent="0.3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ht="16.5" x14ac:dyDescent="0.3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ht="16.5" x14ac:dyDescent="0.3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ht="16.5" x14ac:dyDescent="0.3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ht="16.5" x14ac:dyDescent="0.3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ht="16.5" x14ac:dyDescent="0.3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ht="16.5" x14ac:dyDescent="0.3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ht="16.5" x14ac:dyDescent="0.3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ht="16.5" x14ac:dyDescent="0.3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ht="16.5" x14ac:dyDescent="0.3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ht="16.5" x14ac:dyDescent="0.3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ht="16.5" x14ac:dyDescent="0.3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ht="16.5" x14ac:dyDescent="0.3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ht="16.5" x14ac:dyDescent="0.3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ht="16.5" x14ac:dyDescent="0.3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ht="16.5" x14ac:dyDescent="0.3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</sheetData>
  <mergeCells count="43">
    <mergeCell ref="AI5:AJ5"/>
    <mergeCell ref="AK5:AL5"/>
    <mergeCell ref="AM5:AN5"/>
    <mergeCell ref="AO5:AP5"/>
    <mergeCell ref="AQ5:AR5"/>
    <mergeCell ref="Y5:Z5"/>
    <mergeCell ref="AA5:AB5"/>
    <mergeCell ref="AC5:AD5"/>
    <mergeCell ref="AE5:AF5"/>
    <mergeCell ref="AG5:AH5"/>
    <mergeCell ref="Y3:AH3"/>
    <mergeCell ref="AI3:AR3"/>
    <mergeCell ref="E4:N4"/>
    <mergeCell ref="O4:X4"/>
    <mergeCell ref="Y4:AH4"/>
    <mergeCell ref="AI4:AR4"/>
    <mergeCell ref="B3:B6"/>
    <mergeCell ref="C3:C6"/>
    <mergeCell ref="O5:P5"/>
    <mergeCell ref="Q5:R5"/>
    <mergeCell ref="E5:F5"/>
    <mergeCell ref="G5:H5"/>
    <mergeCell ref="I5:J5"/>
    <mergeCell ref="K5:L5"/>
    <mergeCell ref="M5:N5"/>
    <mergeCell ref="E3:N3"/>
    <mergeCell ref="O3:X3"/>
    <mergeCell ref="A1:AU1"/>
    <mergeCell ref="A2:AU2"/>
    <mergeCell ref="BO3:BT3"/>
    <mergeCell ref="AS4:AU5"/>
    <mergeCell ref="AW4:BB4"/>
    <mergeCell ref="BC4:BH4"/>
    <mergeCell ref="BI4:BN4"/>
    <mergeCell ref="BO4:BT4"/>
    <mergeCell ref="AS3:AU3"/>
    <mergeCell ref="AW3:BB3"/>
    <mergeCell ref="S5:T5"/>
    <mergeCell ref="U5:V5"/>
    <mergeCell ref="W5:X5"/>
    <mergeCell ref="BC3:BH3"/>
    <mergeCell ref="BI3:BN3"/>
    <mergeCell ref="A3:A6"/>
  </mergeCells>
  <pageMargins left="0.7" right="0.7" top="0.75" bottom="0.75" header="0.3" footer="0.3"/>
  <pageSetup paperSize="9" scale="80" orientation="portrait" horizontalDpi="4294967293" verticalDpi="0" r:id="rId1"/>
  <colBreaks count="1" manualBreakCount="1">
    <brk id="4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Z161"/>
  <sheetViews>
    <sheetView zoomScale="160" zoomScaleNormal="160" workbookViewId="0">
      <selection activeCell="A3" sqref="A3:C6"/>
    </sheetView>
  </sheetViews>
  <sheetFormatPr defaultColWidth="8.625" defaultRowHeight="17.25" x14ac:dyDescent="0.4"/>
  <cols>
    <col min="1" max="1" width="3.5" style="26" customWidth="1"/>
    <col min="2" max="2" width="6.625" style="26" customWidth="1"/>
    <col min="3" max="3" width="19.375" style="26" customWidth="1"/>
    <col min="4" max="4" width="4" style="26" customWidth="1"/>
    <col min="5" max="44" width="1.5" style="26" customWidth="1"/>
    <col min="45" max="45" width="3.125" style="26" customWidth="1"/>
    <col min="46" max="47" width="3" style="26" customWidth="1"/>
    <col min="48" max="75" width="1.75" style="5" customWidth="1"/>
    <col min="76" max="16384" width="8.625" style="5"/>
  </cols>
  <sheetData>
    <row r="1" spans="1:78" s="96" customFormat="1" ht="18" customHeight="1" x14ac:dyDescent="0.2">
      <c r="A1" s="191" t="s">
        <v>135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</row>
    <row r="2" spans="1:78" s="96" customFormat="1" ht="18" customHeight="1" x14ac:dyDescent="0.2">
      <c r="A2" s="192" t="s">
        <v>136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</row>
    <row r="3" spans="1:78" s="2" customFormat="1" ht="21.75" customHeight="1" x14ac:dyDescent="0.5">
      <c r="A3" s="202" t="s">
        <v>29</v>
      </c>
      <c r="B3" s="204" t="s">
        <v>42</v>
      </c>
      <c r="C3" s="202" t="s">
        <v>47</v>
      </c>
      <c r="D3" s="65" t="s">
        <v>76</v>
      </c>
      <c r="E3" s="206">
        <v>13</v>
      </c>
      <c r="F3" s="207"/>
      <c r="G3" s="207"/>
      <c r="H3" s="207"/>
      <c r="I3" s="207"/>
      <c r="J3" s="207"/>
      <c r="K3" s="207"/>
      <c r="L3" s="207"/>
      <c r="M3" s="207"/>
      <c r="N3" s="208"/>
      <c r="O3" s="206">
        <v>14</v>
      </c>
      <c r="P3" s="207"/>
      <c r="Q3" s="207"/>
      <c r="R3" s="207"/>
      <c r="S3" s="207"/>
      <c r="T3" s="207"/>
      <c r="U3" s="207"/>
      <c r="V3" s="207"/>
      <c r="W3" s="207"/>
      <c r="X3" s="208"/>
      <c r="Y3" s="206">
        <v>15</v>
      </c>
      <c r="Z3" s="207"/>
      <c r="AA3" s="207"/>
      <c r="AB3" s="207"/>
      <c r="AC3" s="207"/>
      <c r="AD3" s="207"/>
      <c r="AE3" s="207"/>
      <c r="AF3" s="207"/>
      <c r="AG3" s="207"/>
      <c r="AH3" s="208"/>
      <c r="AI3" s="206">
        <v>16</v>
      </c>
      <c r="AJ3" s="207"/>
      <c r="AK3" s="207"/>
      <c r="AL3" s="207"/>
      <c r="AM3" s="207"/>
      <c r="AN3" s="207"/>
      <c r="AO3" s="207"/>
      <c r="AP3" s="207"/>
      <c r="AQ3" s="207"/>
      <c r="AR3" s="208"/>
      <c r="AS3" s="193" t="s">
        <v>48</v>
      </c>
      <c r="AT3" s="193"/>
      <c r="AU3" s="193"/>
      <c r="AV3" s="3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</row>
    <row r="4" spans="1:78" s="2" customFormat="1" ht="15" customHeight="1" x14ac:dyDescent="0.45">
      <c r="A4" s="203"/>
      <c r="B4" s="205"/>
      <c r="C4" s="203"/>
      <c r="D4" s="65" t="s">
        <v>25</v>
      </c>
      <c r="E4" s="188" t="s">
        <v>134</v>
      </c>
      <c r="F4" s="189"/>
      <c r="G4" s="189"/>
      <c r="H4" s="189"/>
      <c r="I4" s="189"/>
      <c r="J4" s="189"/>
      <c r="K4" s="189"/>
      <c r="L4" s="189"/>
      <c r="M4" s="189"/>
      <c r="N4" s="190"/>
      <c r="O4" s="188" t="s">
        <v>134</v>
      </c>
      <c r="P4" s="189"/>
      <c r="Q4" s="189"/>
      <c r="R4" s="189"/>
      <c r="S4" s="189"/>
      <c r="T4" s="189"/>
      <c r="U4" s="189"/>
      <c r="V4" s="189"/>
      <c r="W4" s="189"/>
      <c r="X4" s="190"/>
      <c r="Y4" s="188" t="s">
        <v>138</v>
      </c>
      <c r="Z4" s="189"/>
      <c r="AA4" s="189"/>
      <c r="AB4" s="189"/>
      <c r="AC4" s="189"/>
      <c r="AD4" s="189"/>
      <c r="AE4" s="189"/>
      <c r="AF4" s="189"/>
      <c r="AG4" s="189"/>
      <c r="AH4" s="190"/>
      <c r="AI4" s="188" t="s">
        <v>138</v>
      </c>
      <c r="AJ4" s="189"/>
      <c r="AK4" s="189"/>
      <c r="AL4" s="189"/>
      <c r="AM4" s="189"/>
      <c r="AN4" s="189"/>
      <c r="AO4" s="189"/>
      <c r="AP4" s="189"/>
      <c r="AQ4" s="189"/>
      <c r="AR4" s="190"/>
      <c r="AS4" s="194" t="str">
        <f>IF(COUNT(E6:AR6)=0,"",COUNT(E6:AR6))</f>
        <v/>
      </c>
      <c r="AT4" s="194"/>
      <c r="AU4" s="194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</row>
    <row r="5" spans="1:78" s="2" customFormat="1" ht="15" customHeight="1" x14ac:dyDescent="0.25">
      <c r="A5" s="203"/>
      <c r="B5" s="205"/>
      <c r="C5" s="203"/>
      <c r="D5" s="65" t="s">
        <v>24</v>
      </c>
      <c r="E5" s="195"/>
      <c r="F5" s="196"/>
      <c r="G5" s="195"/>
      <c r="H5" s="196"/>
      <c r="I5" s="195"/>
      <c r="J5" s="196"/>
      <c r="K5" s="195"/>
      <c r="L5" s="196"/>
      <c r="M5" s="195"/>
      <c r="N5" s="196"/>
      <c r="O5" s="195"/>
      <c r="P5" s="196"/>
      <c r="Q5" s="195"/>
      <c r="R5" s="196"/>
      <c r="S5" s="195"/>
      <c r="T5" s="196"/>
      <c r="U5" s="195"/>
      <c r="V5" s="196"/>
      <c r="W5" s="195"/>
      <c r="X5" s="196"/>
      <c r="Y5" s="195"/>
      <c r="Z5" s="196"/>
      <c r="AA5" s="195"/>
      <c r="AB5" s="196"/>
      <c r="AC5" s="195"/>
      <c r="AD5" s="196"/>
      <c r="AE5" s="195"/>
      <c r="AF5" s="196"/>
      <c r="AG5" s="195"/>
      <c r="AH5" s="196"/>
      <c r="AI5" s="195"/>
      <c r="AJ5" s="196"/>
      <c r="AK5" s="195"/>
      <c r="AL5" s="196"/>
      <c r="AM5" s="195"/>
      <c r="AN5" s="196"/>
      <c r="AO5" s="195"/>
      <c r="AP5" s="196"/>
      <c r="AQ5" s="195"/>
      <c r="AR5" s="196"/>
      <c r="AS5" s="194"/>
      <c r="AT5" s="194"/>
      <c r="AU5" s="194"/>
    </row>
    <row r="6" spans="1:78" s="2" customFormat="1" ht="15.6" customHeight="1" x14ac:dyDescent="0.25">
      <c r="A6" s="203"/>
      <c r="B6" s="205"/>
      <c r="C6" s="203"/>
      <c r="D6" s="66" t="s">
        <v>131</v>
      </c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80" t="s">
        <v>49</v>
      </c>
      <c r="AT6" s="78" t="s">
        <v>50</v>
      </c>
      <c r="AU6" s="81" t="s">
        <v>51</v>
      </c>
    </row>
    <row r="7" spans="1:78" ht="14.1" customHeight="1" x14ac:dyDescent="0.2">
      <c r="A7" s="30">
        <f>IF('1-4'!A7&lt;&gt;"", '1-4'!A7, "")</f>
        <v>1</v>
      </c>
      <c r="B7" s="30">
        <f>IF('1-4'!A7&lt;&gt;"", '1-4'!B7, "")</f>
        <v>69001</v>
      </c>
      <c r="C7" s="21" t="str">
        <f>IF('1-4'!A7&lt;&gt;"", '1-4'!C7, "")</f>
        <v>เด็กชายกฤษฎา มั่งคั่ง</v>
      </c>
      <c r="D7" s="27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1"/>
      <c r="AR7" s="113"/>
      <c r="AS7" s="77">
        <f>IF('1-4'!A7:A51="","",COUNTIF(E7:AR7,"/"))</f>
        <v>0</v>
      </c>
      <c r="AT7" s="77">
        <f>IF('1-4'!A7:A51="","",COUNTIF(E7:AR7,"ล"))</f>
        <v>0</v>
      </c>
      <c r="AU7" s="77">
        <f>IF('1-4'!A7:A51="","",COUNTIF(E7:AR7,"ข"))</f>
        <v>0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4.1" customHeight="1" x14ac:dyDescent="0.2">
      <c r="A8" s="30">
        <f>IF('1-4'!A8&lt;&gt;"", '1-4'!A8, "")</f>
        <v>2</v>
      </c>
      <c r="B8" s="30">
        <f>IF('1-4'!A8&lt;&gt;"", '1-4'!B8, "")</f>
        <v>69002</v>
      </c>
      <c r="C8" s="21" t="str">
        <f>IF('1-4'!A8&lt;&gt;"", '1-4'!C8, "")</f>
        <v>เด็กชายกิตติพงษ์ วงศ์สว่าง</v>
      </c>
      <c r="D8" s="28"/>
      <c r="E8" s="112"/>
      <c r="F8" s="112"/>
      <c r="G8" s="112"/>
      <c r="H8" s="112"/>
      <c r="I8" s="112"/>
      <c r="J8" s="113"/>
      <c r="K8" s="113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3"/>
      <c r="AS8" s="77">
        <f>IF('1-4'!A8:A52="","",COUNTIF(E8:AR8,"/"))</f>
        <v>0</v>
      </c>
      <c r="AT8" s="77">
        <f>IF('1-4'!A8:A52="","",COUNTIF(E8:AR8,"ล"))</f>
        <v>0</v>
      </c>
      <c r="AU8" s="77">
        <f>IF('1-4'!A8:A52="","",COUNTIF(E8:AR8,"ข"))</f>
        <v>0</v>
      </c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4.1" customHeight="1" x14ac:dyDescent="0.2">
      <c r="A9" s="30">
        <f>IF('1-4'!A9&lt;&gt;"", '1-4'!A9, "")</f>
        <v>3</v>
      </c>
      <c r="B9" s="30">
        <f>IF('1-4'!A9&lt;&gt;"", '1-4'!B9, "")</f>
        <v>69003</v>
      </c>
      <c r="C9" s="21" t="str">
        <f>IF('1-4'!A9&lt;&gt;"", '1-4'!C9, "")</f>
        <v>เด็กชายโกเมศ รัตนวิจิตร</v>
      </c>
      <c r="D9" s="28"/>
      <c r="E9" s="112"/>
      <c r="F9" s="112"/>
      <c r="G9" s="112"/>
      <c r="H9" s="112"/>
      <c r="I9" s="112"/>
      <c r="J9" s="113"/>
      <c r="K9" s="113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3"/>
      <c r="AS9" s="77">
        <f>IF('1-4'!A9:A53="","",COUNTIF(E9:AR9,"/"))</f>
        <v>0</v>
      </c>
      <c r="AT9" s="77">
        <f>IF('1-4'!A9:A53="","",COUNTIF(E9:AR9,"ล"))</f>
        <v>0</v>
      </c>
      <c r="AU9" s="77">
        <f>IF('1-4'!A9:A53="","",COUNTIF(E9:AR9,"ข"))</f>
        <v>0</v>
      </c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4.1" customHeight="1" x14ac:dyDescent="0.2">
      <c r="A10" s="30">
        <f>IF('1-4'!A10&lt;&gt;"", '1-4'!A10, "")</f>
        <v>4</v>
      </c>
      <c r="B10" s="30">
        <f>IF('1-4'!A10&lt;&gt;"", '1-4'!B10, "")</f>
        <v>69004</v>
      </c>
      <c r="C10" s="21" t="str">
        <f>IF('1-4'!A10&lt;&gt;"", '1-4'!C10, "")</f>
        <v>เด็กชายจิรพัฒน์ เจริญสุข</v>
      </c>
      <c r="D10" s="28"/>
      <c r="E10" s="112"/>
      <c r="F10" s="112"/>
      <c r="G10" s="112"/>
      <c r="H10" s="112"/>
      <c r="I10" s="112"/>
      <c r="J10" s="113"/>
      <c r="K10" s="113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3"/>
      <c r="AS10" s="77">
        <f>IF('1-4'!A10:A54="","",COUNTIF(E10:AR10,"/"))</f>
        <v>0</v>
      </c>
      <c r="AT10" s="77">
        <f>IF('1-4'!A10:A54="","",COUNTIF(E10:AR10,"ล"))</f>
        <v>0</v>
      </c>
      <c r="AU10" s="77">
        <f>IF('1-4'!A10:A54="","",COUNTIF(E10:AR10,"ข"))</f>
        <v>0</v>
      </c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4.1" customHeight="1" x14ac:dyDescent="0.2">
      <c r="A11" s="30">
        <f>IF('1-4'!A11&lt;&gt;"", '1-4'!A11, "")</f>
        <v>5</v>
      </c>
      <c r="B11" s="30">
        <f>IF('1-4'!A11&lt;&gt;"", '1-4'!B11, "")</f>
        <v>69005</v>
      </c>
      <c r="C11" s="21" t="str">
        <f>IF('1-4'!A11&lt;&gt;"", '1-4'!C11, "")</f>
        <v>เด็กชายเจษฎาภรณ์ แสนดี</v>
      </c>
      <c r="D11" s="28"/>
      <c r="E11" s="112"/>
      <c r="F11" s="112"/>
      <c r="G11" s="112"/>
      <c r="H11" s="112"/>
      <c r="I11" s="112"/>
      <c r="J11" s="113"/>
      <c r="K11" s="113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3"/>
      <c r="AS11" s="77">
        <f>IF('1-4'!A11:A55="","",COUNTIF(E11:AR11,"/"))</f>
        <v>0</v>
      </c>
      <c r="AT11" s="77">
        <f>IF('1-4'!A11:A55="","",COUNTIF(E11:AR11,"ล"))</f>
        <v>0</v>
      </c>
      <c r="AU11" s="77">
        <f>IF('1-4'!A11:A55="","",COUNTIF(E11:AR11,"ข"))</f>
        <v>0</v>
      </c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4.1" customHeight="1" x14ac:dyDescent="0.2">
      <c r="A12" s="30">
        <f>IF('1-4'!A12&lt;&gt;"", '1-4'!A12, "")</f>
        <v>6</v>
      </c>
      <c r="B12" s="30">
        <f>IF('1-4'!A12&lt;&gt;"", '1-4'!B12, "")</f>
        <v>69006</v>
      </c>
      <c r="C12" s="21" t="str">
        <f>IF('1-4'!A12&lt;&gt;"", '1-4'!C12, "")</f>
        <v>เด็กชายชยพล นามไพเราะ</v>
      </c>
      <c r="D12" s="28"/>
      <c r="E12" s="112"/>
      <c r="F12" s="112"/>
      <c r="G12" s="112"/>
      <c r="H12" s="112"/>
      <c r="I12" s="112"/>
      <c r="J12" s="113"/>
      <c r="K12" s="113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3"/>
      <c r="AS12" s="77">
        <f>IF('1-4'!A12:A56="","",COUNTIF(E12:AR12,"/"))</f>
        <v>0</v>
      </c>
      <c r="AT12" s="77">
        <f>IF('1-4'!A12:A56="","",COUNTIF(E12:AR12,"ล"))</f>
        <v>0</v>
      </c>
      <c r="AU12" s="77">
        <f>IF('1-4'!A12:A56="","",COUNTIF(E12:AR12,"ข"))</f>
        <v>0</v>
      </c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4.1" customHeight="1" x14ac:dyDescent="0.2">
      <c r="A13" s="30">
        <f>IF('1-4'!A13&lt;&gt;"", '1-4'!A13, "")</f>
        <v>7</v>
      </c>
      <c r="B13" s="30">
        <f>IF('1-4'!A13&lt;&gt;"", '1-4'!B13, "")</f>
        <v>69007</v>
      </c>
      <c r="C13" s="21" t="str">
        <f>IF('1-4'!A13&lt;&gt;"", '1-4'!C13, "")</f>
        <v>เด็กชายชัชวาลย์ สุขเกษม</v>
      </c>
      <c r="D13" s="28"/>
      <c r="E13" s="112"/>
      <c r="F13" s="112"/>
      <c r="G13" s="112"/>
      <c r="H13" s="112"/>
      <c r="I13" s="112"/>
      <c r="J13" s="113"/>
      <c r="K13" s="113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3"/>
      <c r="AS13" s="77">
        <f>IF('1-4'!A13:A57="","",COUNTIF(E13:AR13,"/"))</f>
        <v>0</v>
      </c>
      <c r="AT13" s="77">
        <f>IF('1-4'!A13:A57="","",COUNTIF(E13:AR13,"ล"))</f>
        <v>0</v>
      </c>
      <c r="AU13" s="77">
        <f>IF('1-4'!A13:A57="","",COUNTIF(E13:AR13,"ข"))</f>
        <v>0</v>
      </c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4.1" customHeight="1" x14ac:dyDescent="0.2">
      <c r="A14" s="30">
        <f>IF('1-4'!A14&lt;&gt;"", '1-4'!A14, "")</f>
        <v>8</v>
      </c>
      <c r="B14" s="30">
        <f>IF('1-4'!A14&lt;&gt;"", '1-4'!B14, "")</f>
        <v>69008</v>
      </c>
      <c r="C14" s="21" t="str">
        <f>IF('1-4'!A14&lt;&gt;"", '1-4'!C14, "")</f>
        <v>เด็กชายชัยชนะ รักชาติ</v>
      </c>
      <c r="D14" s="28"/>
      <c r="E14" s="112"/>
      <c r="F14" s="112"/>
      <c r="G14" s="112"/>
      <c r="H14" s="112"/>
      <c r="I14" s="112"/>
      <c r="J14" s="113"/>
      <c r="K14" s="113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3"/>
      <c r="AS14" s="77">
        <f>IF('1-4'!A14:A58="","",COUNTIF(E14:AR14,"/"))</f>
        <v>0</v>
      </c>
      <c r="AT14" s="77">
        <f>IF('1-4'!A14:A58="","",COUNTIF(E14:AR14,"ล"))</f>
        <v>0</v>
      </c>
      <c r="AU14" s="77">
        <f>IF('1-4'!A14:A58="","",COUNTIF(E14:AR14,"ข"))</f>
        <v>0</v>
      </c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4.1" customHeight="1" x14ac:dyDescent="0.2">
      <c r="A15" s="30">
        <f>IF('1-4'!A15&lt;&gt;"", '1-4'!A15, "")</f>
        <v>9</v>
      </c>
      <c r="B15" s="30">
        <f>IF('1-4'!A15&lt;&gt;"", '1-4'!B15, "")</f>
        <v>69009</v>
      </c>
      <c r="C15" s="21" t="str">
        <f>IF('1-4'!A15&lt;&gt;"", '1-4'!C15, "")</f>
        <v>เด็กชายโชติวิทย์ สิทธิชัย</v>
      </c>
      <c r="D15" s="28"/>
      <c r="E15" s="112"/>
      <c r="F15" s="112"/>
      <c r="G15" s="112"/>
      <c r="H15" s="112"/>
      <c r="I15" s="112"/>
      <c r="J15" s="113"/>
      <c r="K15" s="113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3"/>
      <c r="AS15" s="77">
        <f>IF('1-4'!A15:A59="","",COUNTIF(E15:AR15,"/"))</f>
        <v>0</v>
      </c>
      <c r="AT15" s="77">
        <f>IF('1-4'!A15:A59="","",COUNTIF(E15:AR15,"ล"))</f>
        <v>0</v>
      </c>
      <c r="AU15" s="77">
        <f>IF('1-4'!A15:A59="","",COUNTIF(E15:AR15,"ข"))</f>
        <v>0</v>
      </c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4.1" customHeight="1" x14ac:dyDescent="0.2">
      <c r="A16" s="30">
        <f>IF('1-4'!A16&lt;&gt;"", '1-4'!A16, "")</f>
        <v>10</v>
      </c>
      <c r="B16" s="30">
        <f>IF('1-4'!A16&lt;&gt;"", '1-4'!B16, "")</f>
        <v>69010</v>
      </c>
      <c r="C16" s="21" t="str">
        <f>IF('1-4'!A16&lt;&gt;"", '1-4'!C16, "")</f>
        <v>เด็กชายณพงศ์ มงคลชัย</v>
      </c>
      <c r="D16" s="28"/>
      <c r="E16" s="112"/>
      <c r="F16" s="112"/>
      <c r="G16" s="112"/>
      <c r="H16" s="112"/>
      <c r="I16" s="112"/>
      <c r="J16" s="113"/>
      <c r="K16" s="113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3"/>
      <c r="AS16" s="77">
        <f>IF('1-4'!A16:A60="","",COUNTIF(E16:AR16,"/"))</f>
        <v>0</v>
      </c>
      <c r="AT16" s="77">
        <f>IF('1-4'!A16:A60="","",COUNTIF(E16:AR16,"ล"))</f>
        <v>0</v>
      </c>
      <c r="AU16" s="77">
        <f>IF('1-4'!A16:A60="","",COUNTIF(E16:AR16,"ข"))</f>
        <v>0</v>
      </c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4.1" customHeight="1" x14ac:dyDescent="0.2">
      <c r="A17" s="30">
        <f>IF('1-4'!A17&lt;&gt;"", '1-4'!A17, "")</f>
        <v>11</v>
      </c>
      <c r="B17" s="30">
        <f>IF('1-4'!A17&lt;&gt;"", '1-4'!B17, "")</f>
        <v>69011</v>
      </c>
      <c r="C17" s="21" t="str">
        <f>IF('1-4'!A17&lt;&gt;"", '1-4'!C17, "")</f>
        <v>เด็กชายณัฐกร ศรีประเสริฐ</v>
      </c>
      <c r="D17" s="28"/>
      <c r="E17" s="112"/>
      <c r="F17" s="112"/>
      <c r="G17" s="112"/>
      <c r="H17" s="112"/>
      <c r="I17" s="112"/>
      <c r="J17" s="113"/>
      <c r="K17" s="113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3"/>
      <c r="AS17" s="77">
        <f>IF('1-4'!A17:A61="","",COUNTIF(E17:AR17,"/"))</f>
        <v>0</v>
      </c>
      <c r="AT17" s="77">
        <f>IF('1-4'!A17:A61="","",COUNTIF(E17:AR17,"ล"))</f>
        <v>0</v>
      </c>
      <c r="AU17" s="77">
        <f>IF('1-4'!A17:A61="","",COUNTIF(E17:AR17,"ข"))</f>
        <v>0</v>
      </c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4.1" customHeight="1" x14ac:dyDescent="0.2">
      <c r="A18" s="30">
        <f>IF('1-4'!A18&lt;&gt;"", '1-4'!A18, "")</f>
        <v>12</v>
      </c>
      <c r="B18" s="30">
        <f>IF('1-4'!A18&lt;&gt;"", '1-4'!B18, "")</f>
        <v>69012</v>
      </c>
      <c r="C18" s="21" t="str">
        <f>IF('1-4'!A18&lt;&gt;"", '1-4'!C18, "")</f>
        <v>เด็กชายณัฐพล ผาสุข</v>
      </c>
      <c r="D18" s="28"/>
      <c r="E18" s="112"/>
      <c r="F18" s="112"/>
      <c r="G18" s="112"/>
      <c r="H18" s="112"/>
      <c r="I18" s="112"/>
      <c r="J18" s="113"/>
      <c r="K18" s="113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3"/>
      <c r="AS18" s="77">
        <f>IF('1-4'!A18:A62="","",COUNTIF(E18:AR18,"/"))</f>
        <v>0</v>
      </c>
      <c r="AT18" s="77">
        <f>IF('1-4'!A18:A62="","",COUNTIF(E18:AR18,"ล"))</f>
        <v>0</v>
      </c>
      <c r="AU18" s="77">
        <f>IF('1-4'!A18:A62="","",COUNTIF(E18:AR18,"ข"))</f>
        <v>0</v>
      </c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4.1" customHeight="1" x14ac:dyDescent="0.2">
      <c r="A19" s="30">
        <f>IF('1-4'!A19&lt;&gt;"", '1-4'!A19, "")</f>
        <v>13</v>
      </c>
      <c r="B19" s="30">
        <f>IF('1-4'!A19&lt;&gt;"", '1-4'!B19, "")</f>
        <v>69013</v>
      </c>
      <c r="C19" s="21" t="str">
        <f>IF('1-4'!A19&lt;&gt;"", '1-4'!C19, "")</f>
        <v>เด็กชายดนัย สมบูรณ์</v>
      </c>
      <c r="D19" s="28"/>
      <c r="E19" s="112"/>
      <c r="F19" s="112"/>
      <c r="G19" s="112"/>
      <c r="H19" s="112"/>
      <c r="I19" s="112"/>
      <c r="J19" s="113"/>
      <c r="K19" s="113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3"/>
      <c r="AS19" s="77">
        <f>IF('1-4'!A19:A63="","",COUNTIF(E19:AR19,"/"))</f>
        <v>0</v>
      </c>
      <c r="AT19" s="77">
        <f>IF('1-4'!A19:A63="","",COUNTIF(E19:AR19,"ล"))</f>
        <v>0</v>
      </c>
      <c r="AU19" s="77">
        <f>IF('1-4'!A19:A63="","",COUNTIF(E19:AR19,"ข"))</f>
        <v>0</v>
      </c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4.1" customHeight="1" x14ac:dyDescent="0.2">
      <c r="A20" s="30">
        <f>IF('1-4'!A20&lt;&gt;"", '1-4'!A20, "")</f>
        <v>14</v>
      </c>
      <c r="B20" s="30">
        <f>IF('1-4'!A20&lt;&gt;"", '1-4'!B20, "")</f>
        <v>69014</v>
      </c>
      <c r="C20" s="21" t="str">
        <f>IF('1-4'!A20&lt;&gt;"", '1-4'!C20, "")</f>
        <v>เด็กชายเดชาธร ทองอ่อน</v>
      </c>
      <c r="D20" s="28"/>
      <c r="E20" s="112"/>
      <c r="F20" s="112"/>
      <c r="G20" s="112"/>
      <c r="H20" s="112"/>
      <c r="I20" s="112"/>
      <c r="J20" s="113"/>
      <c r="K20" s="113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3"/>
      <c r="AS20" s="77">
        <f>IF('1-4'!A20:A64="","",COUNTIF(E20:AR20,"/"))</f>
        <v>0</v>
      </c>
      <c r="AT20" s="77">
        <f>IF('1-4'!A20:A64="","",COUNTIF(E20:AR20,"ล"))</f>
        <v>0</v>
      </c>
      <c r="AU20" s="77">
        <f>IF('1-4'!A20:A64="","",COUNTIF(E20:AR20,"ข"))</f>
        <v>0</v>
      </c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4.1" customHeight="1" x14ac:dyDescent="0.2">
      <c r="A21" s="30">
        <f>IF('1-4'!A21&lt;&gt;"", '1-4'!A21, "")</f>
        <v>15</v>
      </c>
      <c r="B21" s="30">
        <f>IF('1-4'!A21&lt;&gt;"", '1-4'!B21, "")</f>
        <v>69015</v>
      </c>
      <c r="C21" s="21" t="str">
        <f>IF('1-4'!A21&lt;&gt;"", '1-4'!C21, "")</f>
        <v>เด็กชายทรงพล ทรัพย์สิน</v>
      </c>
      <c r="D21" s="28"/>
      <c r="E21" s="112"/>
      <c r="F21" s="112"/>
      <c r="G21" s="112"/>
      <c r="H21" s="112"/>
      <c r="I21" s="112"/>
      <c r="J21" s="113"/>
      <c r="K21" s="113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3"/>
      <c r="AS21" s="77">
        <f>IF('1-4'!A21:A65="","",COUNTIF(E21:AR21,"/"))</f>
        <v>0</v>
      </c>
      <c r="AT21" s="77">
        <f>IF('1-4'!A21:A65="","",COUNTIF(E21:AR21,"ล"))</f>
        <v>0</v>
      </c>
      <c r="AU21" s="77">
        <f>IF('1-4'!A21:A65="","",COUNTIF(E21:AR21,"ข"))</f>
        <v>0</v>
      </c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4.1" customHeight="1" x14ac:dyDescent="0.2">
      <c r="A22" s="30">
        <f>IF('1-4'!A22&lt;&gt;"", '1-4'!A22, "")</f>
        <v>16</v>
      </c>
      <c r="B22" s="30">
        <f>IF('1-4'!A22&lt;&gt;"", '1-4'!B22, "")</f>
        <v>69016</v>
      </c>
      <c r="C22" s="21" t="str">
        <f>IF('1-4'!A22&lt;&gt;"", '1-4'!C22, "")</f>
        <v>เด็กชายธนกฤต มีประเสริฐ</v>
      </c>
      <c r="D22" s="28"/>
      <c r="E22" s="112"/>
      <c r="F22" s="112"/>
      <c r="G22" s="112"/>
      <c r="H22" s="112"/>
      <c r="I22" s="112"/>
      <c r="J22" s="113"/>
      <c r="K22" s="113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3"/>
      <c r="AS22" s="77">
        <f>IF('1-4'!A22:A66="","",COUNTIF(E22:AR22,"/"))</f>
        <v>0</v>
      </c>
      <c r="AT22" s="77">
        <f>IF('1-4'!A22:A66="","",COUNTIF(E22:AR22,"ล"))</f>
        <v>0</v>
      </c>
      <c r="AU22" s="77">
        <f>IF('1-4'!A22:A66="","",COUNTIF(E22:AR22,"ข"))</f>
        <v>0</v>
      </c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4.1" customHeight="1" x14ac:dyDescent="0.2">
      <c r="A23" s="30">
        <f>IF('1-4'!A23&lt;&gt;"", '1-4'!A23, "")</f>
        <v>17</v>
      </c>
      <c r="B23" s="30">
        <f>IF('1-4'!A23&lt;&gt;"", '1-4'!B23, "")</f>
        <v>69017</v>
      </c>
      <c r="C23" s="21" t="str">
        <f>IF('1-4'!A23&lt;&gt;"", '1-4'!C23, "")</f>
        <v>เด็กชายธนภัทร บุญส่ง</v>
      </c>
      <c r="D23" s="28"/>
      <c r="E23" s="112"/>
      <c r="F23" s="112"/>
      <c r="G23" s="112"/>
      <c r="H23" s="112"/>
      <c r="I23" s="112"/>
      <c r="J23" s="113"/>
      <c r="K23" s="113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3"/>
      <c r="AS23" s="77">
        <f>IF('1-4'!A23:A67="","",COUNTIF(E23:AR23,"/"))</f>
        <v>0</v>
      </c>
      <c r="AT23" s="77">
        <f>IF('1-4'!A23:A67="","",COUNTIF(E23:AR23,"ล"))</f>
        <v>0</v>
      </c>
      <c r="AU23" s="77">
        <f>IF('1-4'!A23:A67="","",COUNTIF(E23:AR23,"ข"))</f>
        <v>0</v>
      </c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4.1" customHeight="1" x14ac:dyDescent="0.2">
      <c r="A24" s="30">
        <f>IF('1-4'!A24&lt;&gt;"", '1-4'!A24, "")</f>
        <v>18</v>
      </c>
      <c r="B24" s="30">
        <f>IF('1-4'!A24&lt;&gt;"", '1-4'!B24, "")</f>
        <v>69018</v>
      </c>
      <c r="C24" s="21" t="str">
        <f>IF('1-4'!A24&lt;&gt;"", '1-4'!C24, "")</f>
        <v>เด็กชายธวัชชัย ใฝ่ฝัน</v>
      </c>
      <c r="D24" s="28"/>
      <c r="E24" s="112"/>
      <c r="F24" s="112"/>
      <c r="G24" s="112"/>
      <c r="H24" s="112"/>
      <c r="I24" s="112"/>
      <c r="J24" s="113"/>
      <c r="K24" s="113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3"/>
      <c r="AS24" s="77">
        <f>IF('1-4'!A24:A68="","",COUNTIF(E24:AR24,"/"))</f>
        <v>0</v>
      </c>
      <c r="AT24" s="77">
        <f>IF('1-4'!A24:A68="","",COUNTIF(E24:AR24,"ล"))</f>
        <v>0</v>
      </c>
      <c r="AU24" s="77">
        <f>IF('1-4'!A24:A68="","",COUNTIF(E24:AR24,"ข"))</f>
        <v>0</v>
      </c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4.1" customHeight="1" x14ac:dyDescent="0.2">
      <c r="A25" s="30">
        <f>IF('1-4'!A25&lt;&gt;"", '1-4'!A25, "")</f>
        <v>19</v>
      </c>
      <c r="B25" s="30">
        <f>IF('1-4'!A25&lt;&gt;"", '1-4'!B25, "")</f>
        <v>69019</v>
      </c>
      <c r="C25" s="21" t="str">
        <f>IF('1-4'!A25&lt;&gt;"", '1-4'!C25, "")</f>
        <v>เด็กชายธีรทัศน์ ยิ่งยืน</v>
      </c>
      <c r="D25" s="28"/>
      <c r="E25" s="112"/>
      <c r="F25" s="112"/>
      <c r="G25" s="112"/>
      <c r="H25" s="112"/>
      <c r="I25" s="112"/>
      <c r="J25" s="113"/>
      <c r="K25" s="113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3"/>
      <c r="AS25" s="77">
        <f>IF('1-4'!A25:A69="","",COUNTIF(E25:AR25,"/"))</f>
        <v>0</v>
      </c>
      <c r="AT25" s="77">
        <f>IF('1-4'!A25:A69="","",COUNTIF(E25:AR25,"ล"))</f>
        <v>0</v>
      </c>
      <c r="AU25" s="77">
        <f>IF('1-4'!A25:A69="","",COUNTIF(E25:AR25,"ข"))</f>
        <v>0</v>
      </c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4.1" customHeight="1" x14ac:dyDescent="0.2">
      <c r="A26" s="30">
        <f>IF('1-4'!A26&lt;&gt;"", '1-4'!A26, "")</f>
        <v>20</v>
      </c>
      <c r="B26" s="30">
        <f>IF('1-4'!A26&lt;&gt;"", '1-4'!B26, "")</f>
        <v>69020</v>
      </c>
      <c r="C26" s="21" t="str">
        <f>IF('1-4'!A26&lt;&gt;"", '1-4'!C26, "")</f>
        <v>เด็กชายนันทวัฒน์ เกิดโชค</v>
      </c>
      <c r="D26" s="28"/>
      <c r="E26" s="112"/>
      <c r="F26" s="112"/>
      <c r="G26" s="112"/>
      <c r="H26" s="112"/>
      <c r="I26" s="112"/>
      <c r="J26" s="113"/>
      <c r="K26" s="113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3"/>
      <c r="AS26" s="77">
        <f>IF('1-4'!A26:A70="","",COUNTIF(E26:AR26,"/"))</f>
        <v>0</v>
      </c>
      <c r="AT26" s="77">
        <f>IF('1-4'!A26:A70="","",COUNTIF(E26:AR26,"ล"))</f>
        <v>0</v>
      </c>
      <c r="AU26" s="77">
        <f>IF('1-4'!A26:A70="","",COUNTIF(E26:AR26,"ข"))</f>
        <v>0</v>
      </c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4.1" customHeight="1" x14ac:dyDescent="0.2">
      <c r="A27" s="30">
        <f>IF('1-4'!A27&lt;&gt;"", '1-4'!A27, "")</f>
        <v>21</v>
      </c>
      <c r="B27" s="30">
        <f>IF('1-4'!A27&lt;&gt;"", '1-4'!B27, "")</f>
        <v>69021</v>
      </c>
      <c r="C27" s="21" t="str">
        <f>IF('1-4'!A27&lt;&gt;"", '1-4'!C27, "")</f>
        <v>เด็กชายนิธิกร คงทน</v>
      </c>
      <c r="D27" s="28"/>
      <c r="E27" s="112"/>
      <c r="F27" s="112"/>
      <c r="G27" s="112"/>
      <c r="H27" s="112"/>
      <c r="I27" s="112"/>
      <c r="J27" s="113"/>
      <c r="K27" s="113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3"/>
      <c r="AS27" s="77">
        <f>IF('1-4'!A27:A71="","",COUNTIF(E27:AR27,"/"))</f>
        <v>0</v>
      </c>
      <c r="AT27" s="77">
        <f>IF('1-4'!A27:A71="","",COUNTIF(E27:AR27,"ล"))</f>
        <v>0</v>
      </c>
      <c r="AU27" s="77">
        <f>IF('1-4'!A27:A71="","",COUNTIF(E27:AR27,"ข"))</f>
        <v>0</v>
      </c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4.1" customHeight="1" x14ac:dyDescent="0.2">
      <c r="A28" s="30">
        <f>IF('1-4'!A28&lt;&gt;"", '1-4'!A28, "")</f>
        <v>22</v>
      </c>
      <c r="B28" s="30">
        <f>IF('1-4'!A28&lt;&gt;"", '1-4'!B28, "")</f>
        <v>69022</v>
      </c>
      <c r="C28" s="21" t="str">
        <f>IF('1-4'!A28&lt;&gt;"", '1-4'!C28, "")</f>
        <v>เด็กชายปกรณ์ เพียรพยายาม</v>
      </c>
      <c r="D28" s="28"/>
      <c r="E28" s="112"/>
      <c r="F28" s="112"/>
      <c r="G28" s="112"/>
      <c r="H28" s="112"/>
      <c r="I28" s="112"/>
      <c r="J28" s="113"/>
      <c r="K28" s="113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3"/>
      <c r="AS28" s="77">
        <f>IF('1-4'!A28:A72="","",COUNTIF(E28:AR28,"/"))</f>
        <v>0</v>
      </c>
      <c r="AT28" s="77">
        <f>IF('1-4'!A28:A72="","",COUNTIF(E28:AR28,"ล"))</f>
        <v>0</v>
      </c>
      <c r="AU28" s="77">
        <f>IF('1-4'!A28:A72="","",COUNTIF(E28:AR28,"ข"))</f>
        <v>0</v>
      </c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4.1" customHeight="1" x14ac:dyDescent="0.2">
      <c r="A29" s="30">
        <f>IF('1-4'!A29&lt;&gt;"", '1-4'!A29, "")</f>
        <v>23</v>
      </c>
      <c r="B29" s="30">
        <f>IF('1-4'!A29&lt;&gt;"", '1-4'!B29, "")</f>
        <v>69023</v>
      </c>
      <c r="C29" s="21" t="str">
        <f>IF('1-4'!A29&lt;&gt;"", '1-4'!C29, "")</f>
        <v>เด็กชายปฏิพล แก้ววิจิตร</v>
      </c>
      <c r="D29" s="28"/>
      <c r="E29" s="112"/>
      <c r="F29" s="112"/>
      <c r="G29" s="112"/>
      <c r="H29" s="112"/>
      <c r="I29" s="112"/>
      <c r="J29" s="113"/>
      <c r="K29" s="113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3"/>
      <c r="AS29" s="77">
        <f>IF('1-4'!A29:A73="","",COUNTIF(E29:AR29,"/"))</f>
        <v>0</v>
      </c>
      <c r="AT29" s="77">
        <f>IF('1-4'!A29:A73="","",COUNTIF(E29:AR29,"ล"))</f>
        <v>0</v>
      </c>
      <c r="AU29" s="77">
        <f>IF('1-4'!A29:A73="","",COUNTIF(E29:AR29,"ข"))</f>
        <v>0</v>
      </c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4.1" customHeight="1" x14ac:dyDescent="0.2">
      <c r="A30" s="30">
        <f>IF('1-4'!A30&lt;&gt;"", '1-4'!A30, "")</f>
        <v>24</v>
      </c>
      <c r="B30" s="30">
        <f>IF('1-4'!A30&lt;&gt;"", '1-4'!B30, "")</f>
        <v>69024</v>
      </c>
      <c r="C30" s="21" t="str">
        <f>IF('1-4'!A30&lt;&gt;"", '1-4'!C30, "")</f>
        <v>เด็กชายปณิธาน มั่นคง</v>
      </c>
      <c r="D30" s="28"/>
      <c r="E30" s="112"/>
      <c r="F30" s="112"/>
      <c r="G30" s="112"/>
      <c r="H30" s="112"/>
      <c r="I30" s="112"/>
      <c r="J30" s="113"/>
      <c r="K30" s="113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3"/>
      <c r="AS30" s="77">
        <f>IF('1-4'!A30:A74="","",COUNTIF(E30:AR30,"/"))</f>
        <v>0</v>
      </c>
      <c r="AT30" s="77">
        <f>IF('1-4'!A30:A74="","",COUNTIF(E30:AR30,"ล"))</f>
        <v>0</v>
      </c>
      <c r="AU30" s="77">
        <f>IF('1-4'!A30:A74="","",COUNTIF(E30:AR30,"ข"))</f>
        <v>0</v>
      </c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4.1" customHeight="1" x14ac:dyDescent="0.2">
      <c r="A31" s="30">
        <f>IF('1-4'!A31&lt;&gt;"", '1-4'!A31, "")</f>
        <v>25</v>
      </c>
      <c r="B31" s="30">
        <f>IF('1-4'!A31&lt;&gt;"", '1-4'!B31, "")</f>
        <v>69025</v>
      </c>
      <c r="C31" s="21" t="str">
        <f>IF('1-4'!A31&lt;&gt;"", '1-4'!C31, "")</f>
        <v>เด็กชายพงศธร ใจบุญ</v>
      </c>
      <c r="D31" s="28"/>
      <c r="E31" s="112"/>
      <c r="F31" s="112"/>
      <c r="G31" s="112"/>
      <c r="H31" s="112"/>
      <c r="I31" s="112"/>
      <c r="J31" s="113"/>
      <c r="K31" s="113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3"/>
      <c r="AS31" s="77">
        <f>IF('1-4'!A31:A75="","",COUNTIF(E31:AR31,"/"))</f>
        <v>0</v>
      </c>
      <c r="AT31" s="77">
        <f>IF('1-4'!A31:A75="","",COUNTIF(E31:AR31,"ล"))</f>
        <v>0</v>
      </c>
      <c r="AU31" s="77">
        <f>IF('1-4'!A31:A75="","",COUNTIF(E31:AR31,"ข"))</f>
        <v>0</v>
      </c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4.1" customHeight="1" x14ac:dyDescent="0.2">
      <c r="A32" s="30">
        <f>IF('1-4'!A32&lt;&gt;"", '1-4'!A32, "")</f>
        <v>26</v>
      </c>
      <c r="B32" s="30">
        <f>IF('1-4'!A32&lt;&gt;"", '1-4'!B32, "")</f>
        <v>69026</v>
      </c>
      <c r="C32" s="21" t="str">
        <f>IF('1-4'!A32&lt;&gt;"", '1-4'!C32, "")</f>
        <v>เด็กชายพรหมมินทร์ แสงจันทร์</v>
      </c>
      <c r="D32" s="28"/>
      <c r="E32" s="112"/>
      <c r="F32" s="112"/>
      <c r="G32" s="112"/>
      <c r="H32" s="112"/>
      <c r="I32" s="112"/>
      <c r="J32" s="113"/>
      <c r="K32" s="113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3"/>
      <c r="AS32" s="77">
        <f>IF('1-4'!A32:A76="","",COUNTIF(E32:AR32,"/"))</f>
        <v>0</v>
      </c>
      <c r="AT32" s="77">
        <f>IF('1-4'!A32:A76="","",COUNTIF(E32:AR32,"ล"))</f>
        <v>0</v>
      </c>
      <c r="AU32" s="77">
        <f>IF('1-4'!A32:A76="","",COUNTIF(E32:AR32,"ข"))</f>
        <v>0</v>
      </c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4.1" customHeight="1" x14ac:dyDescent="0.2">
      <c r="A33" s="30">
        <f>IF('1-4'!A33&lt;&gt;"", '1-4'!A33, "")</f>
        <v>27</v>
      </c>
      <c r="B33" s="30">
        <f>IF('1-4'!A33&lt;&gt;"", '1-4'!B33, "")</f>
        <v>69027</v>
      </c>
      <c r="C33" s="21" t="str">
        <f>IF('1-4'!A33&lt;&gt;"", '1-4'!C33, "")</f>
        <v>เด็กชายพลากร อรุณสวัสดิ์</v>
      </c>
      <c r="D33" s="28"/>
      <c r="E33" s="112"/>
      <c r="F33" s="112"/>
      <c r="G33" s="112"/>
      <c r="H33" s="112"/>
      <c r="I33" s="112"/>
      <c r="J33" s="113"/>
      <c r="K33" s="113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3"/>
      <c r="AS33" s="77">
        <f>IF('1-4'!A33:A77="","",COUNTIF(E33:AR33,"/"))</f>
        <v>0</v>
      </c>
      <c r="AT33" s="77">
        <f>IF('1-4'!A33:A77="","",COUNTIF(E33:AR33,"ล"))</f>
        <v>0</v>
      </c>
      <c r="AU33" s="77">
        <f>IF('1-4'!A33:A77="","",COUNTIF(E33:AR33,"ข"))</f>
        <v>0</v>
      </c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4.1" customHeight="1" x14ac:dyDescent="0.2">
      <c r="A34" s="30">
        <f>IF('1-4'!A34&lt;&gt;"", '1-4'!A34, "")</f>
        <v>28</v>
      </c>
      <c r="B34" s="30">
        <f>IF('1-4'!A34&lt;&gt;"", '1-4'!B34, "")</f>
        <v>69028</v>
      </c>
      <c r="C34" s="21" t="str">
        <f>IF('1-4'!A34&lt;&gt;"", '1-4'!C34, "")</f>
        <v>เด็กชายพิพัฒน์ วงศ์คำ</v>
      </c>
      <c r="D34" s="28"/>
      <c r="E34" s="112"/>
      <c r="F34" s="112"/>
      <c r="G34" s="112"/>
      <c r="H34" s="112"/>
      <c r="I34" s="112"/>
      <c r="J34" s="113"/>
      <c r="K34" s="113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3"/>
      <c r="AS34" s="77">
        <f>IF('1-4'!A34:A78="","",COUNTIF(E34:AR34,"/"))</f>
        <v>0</v>
      </c>
      <c r="AT34" s="77">
        <f>IF('1-4'!A34:A78="","",COUNTIF(E34:AR34,"ล"))</f>
        <v>0</v>
      </c>
      <c r="AU34" s="77">
        <f>IF('1-4'!A34:A78="","",COUNTIF(E34:AR34,"ข"))</f>
        <v>0</v>
      </c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4.1" customHeight="1" x14ac:dyDescent="0.2">
      <c r="A35" s="30">
        <f>IF('1-4'!A35&lt;&gt;"", '1-4'!A35, "")</f>
        <v>29</v>
      </c>
      <c r="B35" s="30">
        <f>IF('1-4'!A35&lt;&gt;"", '1-4'!B35, "")</f>
        <v>69029</v>
      </c>
      <c r="C35" s="21" t="str">
        <f>IF('1-4'!A35&lt;&gt;"", '1-4'!C35, "")</f>
        <v>เด็กชายพีรพล พงษ์ศิริ</v>
      </c>
      <c r="D35" s="28"/>
      <c r="E35" s="112"/>
      <c r="F35" s="112"/>
      <c r="G35" s="112"/>
      <c r="H35" s="112"/>
      <c r="I35" s="112"/>
      <c r="J35" s="113"/>
      <c r="K35" s="113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3"/>
      <c r="AS35" s="77">
        <f>IF('1-4'!A35:A79="","",COUNTIF(E35:AR35,"/"))</f>
        <v>0</v>
      </c>
      <c r="AT35" s="77">
        <f>IF('1-4'!A35:A79="","",COUNTIF(E35:AR35,"ล"))</f>
        <v>0</v>
      </c>
      <c r="AU35" s="77">
        <f>IF('1-4'!A35:A79="","",COUNTIF(E35:AR35,"ข"))</f>
        <v>0</v>
      </c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4.1" customHeight="1" x14ac:dyDescent="0.2">
      <c r="A36" s="30">
        <f>IF('1-4'!A36&lt;&gt;"", '1-4'!A36, "")</f>
        <v>30</v>
      </c>
      <c r="B36" s="30">
        <f>IF('1-4'!A36&lt;&gt;"", '1-4'!B36, "")</f>
        <v>69030</v>
      </c>
      <c r="C36" s="21" t="str">
        <f>IF('1-4'!A36&lt;&gt;"", '1-4'!C36, "")</f>
        <v>เด็กชายภานุพงศ์ ศรีเมือง</v>
      </c>
      <c r="D36" s="28"/>
      <c r="E36" s="112"/>
      <c r="F36" s="112"/>
      <c r="G36" s="112"/>
      <c r="H36" s="112"/>
      <c r="I36" s="112"/>
      <c r="J36" s="113"/>
      <c r="K36" s="113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3"/>
      <c r="AS36" s="77">
        <f>IF('1-4'!A36:A80="","",COUNTIF(E36:AR36,"/"))</f>
        <v>0</v>
      </c>
      <c r="AT36" s="77">
        <f>IF('1-4'!A36:A80="","",COUNTIF(E36:AR36,"ล"))</f>
        <v>0</v>
      </c>
      <c r="AU36" s="77">
        <f>IF('1-4'!A36:A80="","",COUNTIF(E36:AR36,"ข"))</f>
        <v>0</v>
      </c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4.1" customHeight="1" x14ac:dyDescent="0.2">
      <c r="A37" s="30">
        <f>IF('1-4'!A37&lt;&gt;"", '1-4'!A37, "")</f>
        <v>31</v>
      </c>
      <c r="B37" s="30">
        <f>IF('1-4'!A37&lt;&gt;"", '1-4'!B37, "")</f>
        <v>69031</v>
      </c>
      <c r="C37" s="21" t="str">
        <f>IF('1-4'!A37&lt;&gt;"", '1-4'!C37, "")</f>
        <v>เด็กชายภูมินทร์ อุดมสุข</v>
      </c>
      <c r="D37" s="28"/>
      <c r="E37" s="112"/>
      <c r="F37" s="112"/>
      <c r="G37" s="112"/>
      <c r="H37" s="112"/>
      <c r="I37" s="112"/>
      <c r="J37" s="113"/>
      <c r="K37" s="113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3"/>
      <c r="AS37" s="77">
        <f>IF('1-4'!A37:A81="","",COUNTIF(E37:AR37,"/"))</f>
        <v>0</v>
      </c>
      <c r="AT37" s="77">
        <f>IF('1-4'!A37:A81="","",COUNTIF(E37:AR37,"ล"))</f>
        <v>0</v>
      </c>
      <c r="AU37" s="77">
        <f>IF('1-4'!A37:A81="","",COUNTIF(E37:AR37,"ข"))</f>
        <v>0</v>
      </c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4.1" customHeight="1" x14ac:dyDescent="0.2">
      <c r="A38" s="30">
        <f>IF('1-4'!A38&lt;&gt;"", '1-4'!A38, "")</f>
        <v>32</v>
      </c>
      <c r="B38" s="30">
        <f>IF('1-4'!A38&lt;&gt;"", '1-4'!B38, "")</f>
        <v>69032</v>
      </c>
      <c r="C38" s="21" t="str">
        <f>IF('1-4'!A38&lt;&gt;"", '1-4'!C38, "")</f>
        <v>เด็กชายมนัสวิน รุ่งเรือง</v>
      </c>
      <c r="D38" s="28"/>
      <c r="E38" s="112"/>
      <c r="F38" s="112"/>
      <c r="G38" s="112"/>
      <c r="H38" s="112"/>
      <c r="I38" s="112"/>
      <c r="J38" s="113"/>
      <c r="K38" s="113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3"/>
      <c r="AS38" s="77">
        <f>IF('1-4'!A38:A82="","",COUNTIF(E38:AR38,"/"))</f>
        <v>0</v>
      </c>
      <c r="AT38" s="77">
        <f>IF('1-4'!A38:A82="","",COUNTIF(E38:AR38,"ล"))</f>
        <v>0</v>
      </c>
      <c r="AU38" s="77">
        <f>IF('1-4'!A38:A82="","",COUNTIF(E38:AR38,"ข"))</f>
        <v>0</v>
      </c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4.1" customHeight="1" x14ac:dyDescent="0.2">
      <c r="A39" s="30">
        <f>IF('1-4'!A39&lt;&gt;"", '1-4'!A39, "")</f>
        <v>33</v>
      </c>
      <c r="B39" s="30">
        <f>IF('1-4'!A39&lt;&gt;"", '1-4'!B39, "")</f>
        <v>69033</v>
      </c>
      <c r="C39" s="21" t="str">
        <f>IF('1-4'!A39&lt;&gt;"", '1-4'!C39, "")</f>
        <v>เด็กชายเมธาสิทธิ์ กิจเจริญ</v>
      </c>
      <c r="D39" s="28"/>
      <c r="E39" s="112"/>
      <c r="F39" s="112"/>
      <c r="G39" s="112"/>
      <c r="H39" s="112"/>
      <c r="I39" s="112"/>
      <c r="J39" s="113"/>
      <c r="K39" s="113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3"/>
      <c r="AS39" s="77">
        <f>IF('1-4'!A39:A83="","",COUNTIF(E39:AR39,"/"))</f>
        <v>0</v>
      </c>
      <c r="AT39" s="77">
        <f>IF('1-4'!A39:A83="","",COUNTIF(E39:AR39,"ล"))</f>
        <v>0</v>
      </c>
      <c r="AU39" s="77">
        <f>IF('1-4'!A39:A83="","",COUNTIF(E39:AR39,"ข"))</f>
        <v>0</v>
      </c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4.1" customHeight="1" x14ac:dyDescent="0.2">
      <c r="A40" s="30">
        <f>IF('1-4'!A40&lt;&gt;"", '1-4'!A40, "")</f>
        <v>34</v>
      </c>
      <c r="B40" s="30">
        <f>IF('1-4'!A40&lt;&gt;"", '1-4'!B40, "")</f>
        <v>69034</v>
      </c>
      <c r="C40" s="21" t="str">
        <f>IF('1-4'!A40&lt;&gt;"", '1-4'!C40, "")</f>
        <v>เด็กชายรชต พัฒนสิน</v>
      </c>
      <c r="D40" s="28"/>
      <c r="E40" s="112"/>
      <c r="F40" s="112"/>
      <c r="G40" s="112"/>
      <c r="H40" s="112"/>
      <c r="I40" s="112"/>
      <c r="J40" s="113"/>
      <c r="K40" s="113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3"/>
      <c r="AS40" s="77">
        <f>IF('1-4'!A40:A84="","",COUNTIF(E40:AR40,"/"))</f>
        <v>0</v>
      </c>
      <c r="AT40" s="77">
        <f>IF('1-4'!A40:A84="","",COUNTIF(E40:AR40,"ล"))</f>
        <v>0</v>
      </c>
      <c r="AU40" s="77">
        <f>IF('1-4'!A40:A84="","",COUNTIF(E40:AR40,"ข"))</f>
        <v>0</v>
      </c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4.1" customHeight="1" x14ac:dyDescent="0.2">
      <c r="A41" s="30">
        <f>IF('1-4'!A41&lt;&gt;"", '1-4'!A41, "")</f>
        <v>35</v>
      </c>
      <c r="B41" s="30">
        <f>IF('1-4'!A41&lt;&gt;"", '1-4'!B41, "")</f>
        <v>69035</v>
      </c>
      <c r="C41" s="21" t="str">
        <f>IF('1-4'!A41&lt;&gt;"", '1-4'!C41, "")</f>
        <v>เด็กชายรณกร นามสกุลดี</v>
      </c>
      <c r="D41" s="28"/>
      <c r="E41" s="112"/>
      <c r="F41" s="112"/>
      <c r="G41" s="112"/>
      <c r="H41" s="112"/>
      <c r="I41" s="112"/>
      <c r="J41" s="113"/>
      <c r="K41" s="113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3"/>
      <c r="AS41" s="77">
        <f>IF('1-4'!A41:A85="","",COUNTIF(E41:AR41,"/"))</f>
        <v>0</v>
      </c>
      <c r="AT41" s="77">
        <f>IF('1-4'!A41:A85="","",COUNTIF(E41:AR41,"ล"))</f>
        <v>0</v>
      </c>
      <c r="AU41" s="77">
        <f>IF('1-4'!A41:A85="","",COUNTIF(E41:AR41,"ข"))</f>
        <v>0</v>
      </c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4.1" customHeight="1" x14ac:dyDescent="0.2">
      <c r="A42" s="30">
        <f>IF('1-4'!A42&lt;&gt;"", '1-4'!A42, "")</f>
        <v>36</v>
      </c>
      <c r="B42" s="30">
        <f>IF('1-4'!A42&lt;&gt;"", '1-4'!B42, "")</f>
        <v>69036</v>
      </c>
      <c r="C42" s="21" t="str">
        <f>IF('1-4'!A42&lt;&gt;"", '1-4'!C42, "")</f>
        <v>เด็กชายวรวุฒิ สดใส</v>
      </c>
      <c r="D42" s="28"/>
      <c r="E42" s="112"/>
      <c r="F42" s="112"/>
      <c r="G42" s="112"/>
      <c r="H42" s="112"/>
      <c r="I42" s="112"/>
      <c r="J42" s="113"/>
      <c r="K42" s="113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3"/>
      <c r="AS42" s="77">
        <f>IF('1-4'!A42:A86="","",COUNTIF(E42:AR42,"/"))</f>
        <v>0</v>
      </c>
      <c r="AT42" s="77">
        <f>IF('1-4'!A42:A86="","",COUNTIF(E42:AR42,"ล"))</f>
        <v>0</v>
      </c>
      <c r="AU42" s="77">
        <f>IF('1-4'!A42:A86="","",COUNTIF(E42:AR42,"ข"))</f>
        <v>0</v>
      </c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4.1" customHeight="1" x14ac:dyDescent="0.2">
      <c r="A43" s="30">
        <f>IF('1-4'!A43&lt;&gt;"", '1-4'!A43, "")</f>
        <v>37</v>
      </c>
      <c r="B43" s="30">
        <f>IF('1-4'!A43&lt;&gt;"", '1-4'!B43, "")</f>
        <v>69037</v>
      </c>
      <c r="C43" s="21" t="str">
        <f>IF('1-4'!A43&lt;&gt;"", '1-4'!C43, "")</f>
        <v>เด็กชายวัชระ วิเชียร</v>
      </c>
      <c r="D43" s="28"/>
      <c r="E43" s="112"/>
      <c r="F43" s="112"/>
      <c r="G43" s="112"/>
      <c r="H43" s="112"/>
      <c r="I43" s="112"/>
      <c r="J43" s="113"/>
      <c r="K43" s="113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3"/>
      <c r="AS43" s="77">
        <f>IF('1-4'!A43:A87="","",COUNTIF(E43:AR43,"/"))</f>
        <v>0</v>
      </c>
      <c r="AT43" s="77">
        <f>IF('1-4'!A43:A87="","",COUNTIF(E43:AR43,"ล"))</f>
        <v>0</v>
      </c>
      <c r="AU43" s="77">
        <f>IF('1-4'!A43:A87="","",COUNTIF(E43:AR43,"ข"))</f>
        <v>0</v>
      </c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4.1" customHeight="1" x14ac:dyDescent="0.2">
      <c r="A44" s="30">
        <f>IF('1-4'!A44&lt;&gt;"", '1-4'!A44, "")</f>
        <v>38</v>
      </c>
      <c r="B44" s="30">
        <f>IF('1-4'!A44&lt;&gt;"", '1-4'!B44, "")</f>
        <v>69038</v>
      </c>
      <c r="C44" s="21" t="str">
        <f>IF('1-4'!A44&lt;&gt;"", '1-4'!C44, "")</f>
        <v>เด็กชายวิทวัส พรหมเดช</v>
      </c>
      <c r="D44" s="28"/>
      <c r="E44" s="112"/>
      <c r="F44" s="112"/>
      <c r="G44" s="112"/>
      <c r="H44" s="112"/>
      <c r="I44" s="112"/>
      <c r="J44" s="113"/>
      <c r="K44" s="113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3"/>
      <c r="AS44" s="77">
        <f>IF('1-4'!A44:A88="","",COUNTIF(E44:AR44,"/"))</f>
        <v>0</v>
      </c>
      <c r="AT44" s="77">
        <f>IF('1-4'!A44:A88="","",COUNTIF(E44:AR44,"ล"))</f>
        <v>0</v>
      </c>
      <c r="AU44" s="77">
        <f>IF('1-4'!A44:A88="","",COUNTIF(E44:AR44,"ข"))</f>
        <v>0</v>
      </c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4.1" customHeight="1" x14ac:dyDescent="0.2">
      <c r="A45" s="30">
        <f>IF('1-4'!A45&lt;&gt;"", '1-4'!A45, "")</f>
        <v>39</v>
      </c>
      <c r="B45" s="30">
        <f>IF('1-4'!A45&lt;&gt;"", '1-4'!B45, "")</f>
        <v>69039</v>
      </c>
      <c r="C45" s="21" t="str">
        <f>IF('1-4'!A45&lt;&gt;"", '1-4'!C45, "")</f>
        <v>เด็กชายวีรภัทร จิตต์มั่นคง</v>
      </c>
      <c r="D45" s="28"/>
      <c r="E45" s="112"/>
      <c r="F45" s="112"/>
      <c r="G45" s="112"/>
      <c r="H45" s="112"/>
      <c r="I45" s="112"/>
      <c r="J45" s="113"/>
      <c r="K45" s="113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3"/>
      <c r="AS45" s="77">
        <f>IF('1-4'!A45:A89="","",COUNTIF(E45:AR45,"/"))</f>
        <v>0</v>
      </c>
      <c r="AT45" s="77">
        <f>IF('1-4'!A45:A89="","",COUNTIF(E45:AR45,"ล"))</f>
        <v>0</v>
      </c>
      <c r="AU45" s="77">
        <f>IF('1-4'!A45:A89="","",COUNTIF(E45:AR45,"ข"))</f>
        <v>0</v>
      </c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4.1" customHeight="1" x14ac:dyDescent="0.2">
      <c r="A46" s="30">
        <f>IF('1-4'!A46&lt;&gt;"", '1-4'!A46, "")</f>
        <v>40</v>
      </c>
      <c r="B46" s="30">
        <f>IF('1-4'!A46&lt;&gt;"", '1-4'!B46, "")</f>
        <v>69040</v>
      </c>
      <c r="C46" s="21" t="str">
        <f>IF('1-4'!A46&lt;&gt;"", '1-4'!C46, "")</f>
        <v>เด็กชายศุภณัฐ ขยันหา</v>
      </c>
      <c r="D46" s="28"/>
      <c r="E46" s="112"/>
      <c r="F46" s="112"/>
      <c r="G46" s="112"/>
      <c r="H46" s="112"/>
      <c r="I46" s="112"/>
      <c r="J46" s="113"/>
      <c r="K46" s="113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3"/>
      <c r="AS46" s="77">
        <f>IF('1-4'!A46:A90="","",COUNTIF(E46:AR46,"/"))</f>
        <v>0</v>
      </c>
      <c r="AT46" s="77">
        <f>IF('1-4'!A46:A90="","",COUNTIF(E46:AR46,"ล"))</f>
        <v>0</v>
      </c>
      <c r="AU46" s="77">
        <f>IF('1-4'!A46:A90="","",COUNTIF(E46:AR46,"ข"))</f>
        <v>0</v>
      </c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1" customHeight="1" x14ac:dyDescent="0.2">
      <c r="A47" s="30">
        <f>IF('1-4'!A47&lt;&gt;"", '1-4'!A47, "")</f>
        <v>41</v>
      </c>
      <c r="B47" s="30">
        <f>IF('1-4'!A47&lt;&gt;"", '1-4'!B47, "")</f>
        <v>69041</v>
      </c>
      <c r="C47" s="21" t="str">
        <f>IF('1-4'!A47&lt;&gt;"", '1-4'!C47, "")</f>
        <v>เด็กชายสิทธิโชค ยิ้มสู้</v>
      </c>
      <c r="D47" s="28"/>
      <c r="E47" s="112"/>
      <c r="F47" s="112"/>
      <c r="G47" s="112"/>
      <c r="H47" s="112"/>
      <c r="I47" s="112"/>
      <c r="J47" s="113"/>
      <c r="K47" s="113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3"/>
      <c r="AS47" s="77">
        <f>IF('1-4'!A47:A91="","",COUNTIF(E47:AR47,"/"))</f>
        <v>0</v>
      </c>
      <c r="AT47" s="77">
        <f>IF('1-4'!A47:A91="","",COUNTIF(E47:AR47,"ล"))</f>
        <v>0</v>
      </c>
      <c r="AU47" s="77">
        <f>IF('1-4'!A47:A91="","",COUNTIF(E47:AR47,"ข"))</f>
        <v>0</v>
      </c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1" customHeight="1" x14ac:dyDescent="0.2">
      <c r="A48" s="30">
        <f>IF('1-4'!A48&lt;&gt;"", '1-4'!A48, "")</f>
        <v>42</v>
      </c>
      <c r="B48" s="30">
        <f>IF('1-4'!A48&lt;&gt;"", '1-4'!B48, "")</f>
        <v>69042</v>
      </c>
      <c r="C48" s="21" t="str">
        <f>IF('1-4'!A48&lt;&gt;"", '1-4'!C48, "")</f>
        <v>เด็กชายสรวิชญ์ เก่งกล้า</v>
      </c>
      <c r="D48" s="28"/>
      <c r="E48" s="112"/>
      <c r="F48" s="112"/>
      <c r="G48" s="112"/>
      <c r="H48" s="112"/>
      <c r="I48" s="112"/>
      <c r="J48" s="113"/>
      <c r="K48" s="113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3"/>
      <c r="AS48" s="77">
        <f>IF('1-4'!A48:A92="","",COUNTIF(E48:AR48,"/"))</f>
        <v>0</v>
      </c>
      <c r="AT48" s="77">
        <f>IF('1-4'!A48:A92="","",COUNTIF(E48:AR48,"ล"))</f>
        <v>0</v>
      </c>
      <c r="AU48" s="77">
        <f>IF('1-4'!A48:A92="","",COUNTIF(E48:AR48,"ข"))</f>
        <v>0</v>
      </c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4.1" customHeight="1" x14ac:dyDescent="0.2">
      <c r="A49" s="30">
        <f>IF('1-4'!A49&lt;&gt;"", '1-4'!A49, "")</f>
        <v>43</v>
      </c>
      <c r="B49" s="30">
        <f>IF('1-4'!A49&lt;&gt;"", '1-4'!B49, "")</f>
        <v>69043</v>
      </c>
      <c r="C49" s="21" t="str">
        <f>IF('1-4'!A49&lt;&gt;"", '1-4'!C49, "")</f>
        <v>เด็กชายอนันต์ ทรงพลัง</v>
      </c>
      <c r="D49" s="28"/>
      <c r="E49" s="112"/>
      <c r="F49" s="112"/>
      <c r="G49" s="112"/>
      <c r="H49" s="112"/>
      <c r="I49" s="112"/>
      <c r="J49" s="113"/>
      <c r="K49" s="113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3"/>
      <c r="AS49" s="77">
        <f>IF('1-4'!A49:A93="","",COUNTIF(E49:AR49,"/"))</f>
        <v>0</v>
      </c>
      <c r="AT49" s="77">
        <f>IF('1-4'!A49:A93="","",COUNTIF(E49:AR49,"ล"))</f>
        <v>0</v>
      </c>
      <c r="AU49" s="77">
        <f>IF('1-4'!A49:A93="","",COUNTIF(E49:AR49,"ข"))</f>
        <v>0</v>
      </c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4.1" customHeight="1" x14ac:dyDescent="0.2">
      <c r="A50" s="30">
        <f>IF('1-4'!A50&lt;&gt;"", '1-4'!A50, "")</f>
        <v>44</v>
      </c>
      <c r="B50" s="30">
        <f>IF('1-4'!A50&lt;&gt;"", '1-4'!B50, "")</f>
        <v>69044</v>
      </c>
      <c r="C50" s="21" t="str">
        <f>IF('1-4'!A50&lt;&gt;"", '1-4'!C50, "")</f>
        <v>เด็กชายอภิวัฒน์ แสนสุข</v>
      </c>
      <c r="D50" s="28"/>
      <c r="E50" s="112"/>
      <c r="F50" s="112"/>
      <c r="G50" s="112"/>
      <c r="H50" s="112"/>
      <c r="I50" s="112"/>
      <c r="J50" s="113"/>
      <c r="K50" s="113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3"/>
      <c r="AS50" s="77">
        <f>IF('1-4'!A50:A94="","",COUNTIF(E50:AR50,"/"))</f>
        <v>0</v>
      </c>
      <c r="AT50" s="77">
        <f>IF('1-4'!A50:A94="","",COUNTIF(E50:AR50,"ล"))</f>
        <v>0</v>
      </c>
      <c r="AU50" s="77">
        <f>IF('1-4'!A50:A94="","",COUNTIF(E50:AR50,"ข"))</f>
        <v>0</v>
      </c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4.1" customHeight="1" x14ac:dyDescent="0.2">
      <c r="A51" s="30">
        <f>IF('1-4'!A51&lt;&gt;"", '1-4'!A51, "")</f>
        <v>45</v>
      </c>
      <c r="B51" s="30">
        <f>IF('1-4'!A51&lt;&gt;"", '1-4'!B51, "")</f>
        <v>69046</v>
      </c>
      <c r="C51" s="21" t="str">
        <f>IF('1-4'!A51&lt;&gt;"", '1-4'!C51, "")</f>
        <v>เด็กชายอัครพล บุญประคอง</v>
      </c>
      <c r="D51" s="28"/>
      <c r="E51" s="112"/>
      <c r="F51" s="112"/>
      <c r="G51" s="112"/>
      <c r="H51" s="112"/>
      <c r="I51" s="112"/>
      <c r="J51" s="113"/>
      <c r="K51" s="113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3"/>
      <c r="AS51" s="77">
        <f>IF('1-4'!A51:A95="","",COUNTIF(E51:AR51,"/"))</f>
        <v>0</v>
      </c>
      <c r="AT51" s="77">
        <f>IF('1-4'!A51:A95="","",COUNTIF(E51:AR51,"ล"))</f>
        <v>0</v>
      </c>
      <c r="AU51" s="77">
        <f>IF('1-4'!A51:A95="","",COUNTIF(E51:AR51,"ข"))</f>
        <v>0</v>
      </c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4.1" customHeight="1" x14ac:dyDescent="0.45">
      <c r="A52" s="35"/>
      <c r="B52" s="35"/>
      <c r="C52" s="3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4.1" customHeight="1" x14ac:dyDescent="0.45">
      <c r="A53" s="35"/>
      <c r="B53" s="35"/>
      <c r="C53" s="3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4.1" customHeight="1" x14ac:dyDescent="0.45">
      <c r="A54" s="35"/>
      <c r="B54" s="35"/>
      <c r="C54" s="3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4.1" customHeight="1" x14ac:dyDescent="0.45">
      <c r="A55" s="35"/>
      <c r="B55" s="35"/>
      <c r="C55" s="3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14.1" customHeight="1" x14ac:dyDescent="0.45">
      <c r="A56" s="35"/>
      <c r="B56" s="35"/>
      <c r="C56" s="3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.75" x14ac:dyDescent="0.45">
      <c r="A57" s="35"/>
      <c r="B57" s="35"/>
      <c r="C57" s="3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18.75" x14ac:dyDescent="0.45">
      <c r="A58" s="35"/>
      <c r="B58" s="35"/>
      <c r="C58" s="3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18.75" x14ac:dyDescent="0.45">
      <c r="A59" s="35"/>
      <c r="B59" s="35"/>
      <c r="C59" s="3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.75" x14ac:dyDescent="0.45">
      <c r="A60" s="35"/>
      <c r="B60" s="35"/>
      <c r="C60" s="3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.75" x14ac:dyDescent="0.45">
      <c r="A61" s="25"/>
      <c r="B61" s="25"/>
      <c r="C61" s="3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.75" x14ac:dyDescent="0.45">
      <c r="A62" s="25"/>
      <c r="B62" s="25"/>
      <c r="C62" s="3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18.75" x14ac:dyDescent="0.45">
      <c r="A63" s="25"/>
      <c r="B63" s="25"/>
      <c r="C63" s="3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18.75" x14ac:dyDescent="0.45">
      <c r="A64" s="25"/>
      <c r="B64" s="25"/>
      <c r="C64" s="3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.75" x14ac:dyDescent="0.45">
      <c r="A65" s="25"/>
      <c r="B65" s="25"/>
      <c r="C65" s="3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16.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16.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6.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6.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6.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ht="16.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ht="16.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ht="16.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ht="16.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ht="16.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ht="16.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ht="16.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ht="16.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ht="16.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ht="16.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ht="16.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ht="16.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ht="16.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ht="16.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ht="16.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ht="16.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ht="16.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ht="16.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ht="16.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ht="16.5" x14ac:dyDescent="0.3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ht="16.5" x14ac:dyDescent="0.3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ht="16.5" x14ac:dyDescent="0.3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ht="16.5" x14ac:dyDescent="0.3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ht="16.5" x14ac:dyDescent="0.3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ht="16.5" x14ac:dyDescent="0.3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ht="16.5" x14ac:dyDescent="0.3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ht="16.5" x14ac:dyDescent="0.3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ht="16.5" x14ac:dyDescent="0.3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ht="16.5" x14ac:dyDescent="0.3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ht="16.5" x14ac:dyDescent="0.3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ht="16.5" x14ac:dyDescent="0.3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ht="16.5" x14ac:dyDescent="0.3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ht="16.5" x14ac:dyDescent="0.3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ht="16.5" x14ac:dyDescent="0.3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ht="16.5" x14ac:dyDescent="0.3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ht="16.5" x14ac:dyDescent="0.3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ht="16.5" x14ac:dyDescent="0.3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ht="16.5" x14ac:dyDescent="0.3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ht="16.5" x14ac:dyDescent="0.3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ht="16.5" x14ac:dyDescent="0.3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ht="16.5" x14ac:dyDescent="0.3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ht="16.5" x14ac:dyDescent="0.3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ht="16.5" x14ac:dyDescent="0.3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ht="16.5" x14ac:dyDescent="0.3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ht="16.5" x14ac:dyDescent="0.3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ht="16.5" x14ac:dyDescent="0.3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ht="16.5" x14ac:dyDescent="0.3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ht="16.5" x14ac:dyDescent="0.3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ht="16.5" x14ac:dyDescent="0.3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ht="16.5" x14ac:dyDescent="0.3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ht="16.5" x14ac:dyDescent="0.3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ht="16.5" x14ac:dyDescent="0.3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ht="16.5" x14ac:dyDescent="0.3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ht="16.5" x14ac:dyDescent="0.3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ht="16.5" x14ac:dyDescent="0.3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ht="16.5" x14ac:dyDescent="0.3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ht="16.5" x14ac:dyDescent="0.3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ht="16.5" x14ac:dyDescent="0.3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ht="16.5" x14ac:dyDescent="0.3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ht="16.5" x14ac:dyDescent="0.3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ht="16.5" x14ac:dyDescent="0.3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ht="16.5" x14ac:dyDescent="0.3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ht="16.5" x14ac:dyDescent="0.3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ht="16.5" x14ac:dyDescent="0.3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ht="16.5" x14ac:dyDescent="0.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ht="16.5" x14ac:dyDescent="0.3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ht="16.5" x14ac:dyDescent="0.3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ht="16.5" x14ac:dyDescent="0.3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ht="16.5" x14ac:dyDescent="0.3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ht="16.5" x14ac:dyDescent="0.3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ht="16.5" x14ac:dyDescent="0.3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ht="16.5" x14ac:dyDescent="0.3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ht="16.5" x14ac:dyDescent="0.3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ht="16.5" x14ac:dyDescent="0.3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ht="16.5" x14ac:dyDescent="0.3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ht="16.5" x14ac:dyDescent="0.3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ht="16.5" x14ac:dyDescent="0.3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ht="16.5" x14ac:dyDescent="0.3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ht="16.5" x14ac:dyDescent="0.3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ht="16.5" x14ac:dyDescent="0.3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ht="16.5" x14ac:dyDescent="0.3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ht="16.5" x14ac:dyDescent="0.3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ht="16.5" x14ac:dyDescent="0.3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ht="16.5" x14ac:dyDescent="0.3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ht="16.5" x14ac:dyDescent="0.3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ht="16.5" x14ac:dyDescent="0.3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ht="16.5" x14ac:dyDescent="0.3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ht="16.5" x14ac:dyDescent="0.3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ht="16.5" x14ac:dyDescent="0.3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ht="16.5" x14ac:dyDescent="0.3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ht="16.5" x14ac:dyDescent="0.3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</sheetData>
  <mergeCells count="43">
    <mergeCell ref="AI5:AJ5"/>
    <mergeCell ref="AK5:AL5"/>
    <mergeCell ref="AM5:AN5"/>
    <mergeCell ref="AO5:AP5"/>
    <mergeCell ref="AQ5:AR5"/>
    <mergeCell ref="Y5:Z5"/>
    <mergeCell ref="AA5:AB5"/>
    <mergeCell ref="AC5:AD5"/>
    <mergeCell ref="AE5:AF5"/>
    <mergeCell ref="AG5:AH5"/>
    <mergeCell ref="Y3:AH3"/>
    <mergeCell ref="AI3:AR3"/>
    <mergeCell ref="E4:N4"/>
    <mergeCell ref="O4:X4"/>
    <mergeCell ref="Y4:AH4"/>
    <mergeCell ref="AI4:AR4"/>
    <mergeCell ref="B3:B6"/>
    <mergeCell ref="C3:C6"/>
    <mergeCell ref="O5:P5"/>
    <mergeCell ref="Q5:R5"/>
    <mergeCell ref="E5:F5"/>
    <mergeCell ref="G5:H5"/>
    <mergeCell ref="I5:J5"/>
    <mergeCell ref="K5:L5"/>
    <mergeCell ref="M5:N5"/>
    <mergeCell ref="E3:N3"/>
    <mergeCell ref="O3:X3"/>
    <mergeCell ref="A1:AU1"/>
    <mergeCell ref="A2:AU2"/>
    <mergeCell ref="BO3:BT3"/>
    <mergeCell ref="AS4:AU5"/>
    <mergeCell ref="AW4:BB4"/>
    <mergeCell ref="BC4:BH4"/>
    <mergeCell ref="BI4:BN4"/>
    <mergeCell ref="BO4:BT4"/>
    <mergeCell ref="AS3:AU3"/>
    <mergeCell ref="AW3:BB3"/>
    <mergeCell ref="S5:T5"/>
    <mergeCell ref="U5:V5"/>
    <mergeCell ref="W5:X5"/>
    <mergeCell ref="BC3:BH3"/>
    <mergeCell ref="BI3:BN3"/>
    <mergeCell ref="A3:A6"/>
  </mergeCells>
  <pageMargins left="0.7" right="0.7" top="0.75" bottom="0.75" header="0.3" footer="0.3"/>
  <pageSetup paperSize="9" scale="80" orientation="portrait" horizontalDpi="4294967293" verticalDpi="0" r:id="rId1"/>
  <colBreaks count="1" manualBreakCount="1">
    <brk id="4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Z161"/>
  <sheetViews>
    <sheetView zoomScale="160" zoomScaleNormal="160" workbookViewId="0">
      <selection activeCell="A3" sqref="A3:C6"/>
    </sheetView>
  </sheetViews>
  <sheetFormatPr defaultColWidth="8.625" defaultRowHeight="17.25" x14ac:dyDescent="0.4"/>
  <cols>
    <col min="1" max="1" width="3.5" style="26" customWidth="1"/>
    <col min="2" max="2" width="6.625" style="26" customWidth="1"/>
    <col min="3" max="3" width="19.375" style="26" customWidth="1"/>
    <col min="4" max="4" width="4" style="26" customWidth="1"/>
    <col min="5" max="44" width="1.5" style="26" customWidth="1"/>
    <col min="45" max="45" width="3.125" style="26" customWidth="1"/>
    <col min="46" max="47" width="3" style="26" customWidth="1"/>
    <col min="48" max="75" width="1.75" style="5" customWidth="1"/>
    <col min="76" max="16384" width="8.625" style="5"/>
  </cols>
  <sheetData>
    <row r="1" spans="1:78" s="96" customFormat="1" ht="18" customHeight="1" x14ac:dyDescent="0.2">
      <c r="A1" s="191" t="s">
        <v>135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</row>
    <row r="2" spans="1:78" s="96" customFormat="1" ht="18" customHeight="1" x14ac:dyDescent="0.2">
      <c r="A2" s="192" t="s">
        <v>136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</row>
    <row r="3" spans="1:78" s="2" customFormat="1" ht="21.75" customHeight="1" x14ac:dyDescent="0.5">
      <c r="A3" s="202" t="s">
        <v>29</v>
      </c>
      <c r="B3" s="204" t="s">
        <v>42</v>
      </c>
      <c r="C3" s="202" t="s">
        <v>47</v>
      </c>
      <c r="D3" s="65" t="s">
        <v>76</v>
      </c>
      <c r="E3" s="206">
        <v>17</v>
      </c>
      <c r="F3" s="207"/>
      <c r="G3" s="207"/>
      <c r="H3" s="207"/>
      <c r="I3" s="207"/>
      <c r="J3" s="207"/>
      <c r="K3" s="207"/>
      <c r="L3" s="207"/>
      <c r="M3" s="207"/>
      <c r="N3" s="208"/>
      <c r="O3" s="206">
        <v>18</v>
      </c>
      <c r="P3" s="207"/>
      <c r="Q3" s="207"/>
      <c r="R3" s="207"/>
      <c r="S3" s="207"/>
      <c r="T3" s="207"/>
      <c r="U3" s="207"/>
      <c r="V3" s="207"/>
      <c r="W3" s="207"/>
      <c r="X3" s="208"/>
      <c r="Y3" s="206">
        <v>19</v>
      </c>
      <c r="Z3" s="207"/>
      <c r="AA3" s="207"/>
      <c r="AB3" s="207"/>
      <c r="AC3" s="207"/>
      <c r="AD3" s="207"/>
      <c r="AE3" s="207"/>
      <c r="AF3" s="207"/>
      <c r="AG3" s="207"/>
      <c r="AH3" s="208"/>
      <c r="AI3" s="206">
        <v>20</v>
      </c>
      <c r="AJ3" s="207"/>
      <c r="AK3" s="207"/>
      <c r="AL3" s="207"/>
      <c r="AM3" s="207"/>
      <c r="AN3" s="207"/>
      <c r="AO3" s="207"/>
      <c r="AP3" s="207"/>
      <c r="AQ3" s="207"/>
      <c r="AR3" s="208"/>
      <c r="AS3" s="193" t="s">
        <v>48</v>
      </c>
      <c r="AT3" s="193"/>
      <c r="AU3" s="193"/>
      <c r="AV3" s="3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</row>
    <row r="4" spans="1:78" s="2" customFormat="1" ht="15.6" customHeight="1" x14ac:dyDescent="0.45">
      <c r="A4" s="203"/>
      <c r="B4" s="205"/>
      <c r="C4" s="203"/>
      <c r="D4" s="65" t="s">
        <v>25</v>
      </c>
      <c r="E4" s="209" t="s">
        <v>138</v>
      </c>
      <c r="F4" s="210"/>
      <c r="G4" s="210"/>
      <c r="H4" s="210"/>
      <c r="I4" s="210"/>
      <c r="J4" s="210"/>
      <c r="K4" s="210"/>
      <c r="L4" s="210"/>
      <c r="M4" s="210"/>
      <c r="N4" s="211"/>
      <c r="O4" s="209" t="s">
        <v>138</v>
      </c>
      <c r="P4" s="210"/>
      <c r="Q4" s="210"/>
      <c r="R4" s="210"/>
      <c r="S4" s="210"/>
      <c r="T4" s="210"/>
      <c r="U4" s="210"/>
      <c r="V4" s="210"/>
      <c r="W4" s="210"/>
      <c r="X4" s="211"/>
      <c r="Y4" s="209" t="s">
        <v>139</v>
      </c>
      <c r="Z4" s="210"/>
      <c r="AA4" s="210"/>
      <c r="AB4" s="210"/>
      <c r="AC4" s="210"/>
      <c r="AD4" s="210"/>
      <c r="AE4" s="210"/>
      <c r="AF4" s="210"/>
      <c r="AG4" s="210"/>
      <c r="AH4" s="211"/>
      <c r="AI4" s="209" t="s">
        <v>139</v>
      </c>
      <c r="AJ4" s="210"/>
      <c r="AK4" s="210"/>
      <c r="AL4" s="210"/>
      <c r="AM4" s="210"/>
      <c r="AN4" s="210"/>
      <c r="AO4" s="210"/>
      <c r="AP4" s="210"/>
      <c r="AQ4" s="210"/>
      <c r="AR4" s="211"/>
      <c r="AS4" s="194" t="str">
        <f>IF(COUNT(E6:AR6)=0,"",COUNT(E6:AR6))</f>
        <v/>
      </c>
      <c r="AT4" s="194"/>
      <c r="AU4" s="194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</row>
    <row r="5" spans="1:78" s="2" customFormat="1" ht="15" customHeight="1" x14ac:dyDescent="0.25">
      <c r="A5" s="203"/>
      <c r="B5" s="205"/>
      <c r="C5" s="203"/>
      <c r="D5" s="65" t="s">
        <v>24</v>
      </c>
      <c r="E5" s="195"/>
      <c r="F5" s="196"/>
      <c r="G5" s="195"/>
      <c r="H5" s="196"/>
      <c r="I5" s="195"/>
      <c r="J5" s="196"/>
      <c r="K5" s="195"/>
      <c r="L5" s="196"/>
      <c r="M5" s="195"/>
      <c r="N5" s="196"/>
      <c r="O5" s="195"/>
      <c r="P5" s="196"/>
      <c r="Q5" s="195"/>
      <c r="R5" s="196"/>
      <c r="S5" s="195"/>
      <c r="T5" s="196"/>
      <c r="U5" s="195"/>
      <c r="V5" s="196"/>
      <c r="W5" s="195"/>
      <c r="X5" s="196"/>
      <c r="Y5" s="195"/>
      <c r="Z5" s="196"/>
      <c r="AA5" s="195"/>
      <c r="AB5" s="196"/>
      <c r="AC5" s="195"/>
      <c r="AD5" s="196"/>
      <c r="AE5" s="195"/>
      <c r="AF5" s="196"/>
      <c r="AG5" s="195"/>
      <c r="AH5" s="196"/>
      <c r="AI5" s="195"/>
      <c r="AJ5" s="196"/>
      <c r="AK5" s="195"/>
      <c r="AL5" s="196"/>
      <c r="AM5" s="195"/>
      <c r="AN5" s="196"/>
      <c r="AO5" s="195"/>
      <c r="AP5" s="196"/>
      <c r="AQ5" s="195"/>
      <c r="AR5" s="196"/>
      <c r="AS5" s="194"/>
      <c r="AT5" s="194"/>
      <c r="AU5" s="194"/>
    </row>
    <row r="6" spans="1:78" s="2" customFormat="1" ht="15" customHeight="1" x14ac:dyDescent="0.25">
      <c r="A6" s="203"/>
      <c r="B6" s="205"/>
      <c r="C6" s="203"/>
      <c r="D6" s="66" t="s">
        <v>131</v>
      </c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80" t="s">
        <v>49</v>
      </c>
      <c r="AT6" s="78" t="s">
        <v>50</v>
      </c>
      <c r="AU6" s="81" t="s">
        <v>51</v>
      </c>
    </row>
    <row r="7" spans="1:78" ht="14.1" customHeight="1" x14ac:dyDescent="0.2">
      <c r="A7" s="30">
        <f>IF('1-4'!A7&lt;&gt;"", '1-4'!A7, "")</f>
        <v>1</v>
      </c>
      <c r="B7" s="30">
        <f>IF('1-4'!A7&lt;&gt;"", '1-4'!B7, "")</f>
        <v>69001</v>
      </c>
      <c r="C7" s="21" t="str">
        <f>IF('1-4'!A7&lt;&gt;"", '1-4'!C7, "")</f>
        <v>เด็กชายกฤษฎา มั่งคั่ง</v>
      </c>
      <c r="D7" s="17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77">
        <f>IF('1-4'!A7:A51="","",COUNTIF(E7:AR7,"/"))</f>
        <v>0</v>
      </c>
      <c r="AT7" s="77">
        <f>IF('1-4'!A7:A51="","",COUNTIF(E7:AR7,"ล"))</f>
        <v>0</v>
      </c>
      <c r="AU7" s="77">
        <f>IF('1-4'!A7:A51="","",COUNTIF(E7:AR7,"ข"))</f>
        <v>0</v>
      </c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4.1" customHeight="1" x14ac:dyDescent="0.2">
      <c r="A8" s="30">
        <f>IF('1-4'!A8&lt;&gt;"", '1-4'!A8, "")</f>
        <v>2</v>
      </c>
      <c r="B8" s="30">
        <f>IF('1-4'!A8&lt;&gt;"", '1-4'!B8, "")</f>
        <v>69002</v>
      </c>
      <c r="C8" s="21" t="str">
        <f>IF('1-4'!A8&lt;&gt;"", '1-4'!C8, "")</f>
        <v>เด็กชายกิตติพงษ์ วงศ์สว่าง</v>
      </c>
      <c r="D8" s="18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77">
        <f>IF('1-4'!A8:A52="","",COUNTIF(E8:AR8,"/"))</f>
        <v>0</v>
      </c>
      <c r="AT8" s="77">
        <f>IF('1-4'!A8:A52="","",COUNTIF(E8:AR8,"ล"))</f>
        <v>0</v>
      </c>
      <c r="AU8" s="77">
        <f>IF('1-4'!A8:A52="","",COUNTIF(E8:AR8,"ข"))</f>
        <v>0</v>
      </c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4.1" customHeight="1" x14ac:dyDescent="0.2">
      <c r="A9" s="30">
        <f>IF('1-4'!A9&lt;&gt;"", '1-4'!A9, "")</f>
        <v>3</v>
      </c>
      <c r="B9" s="30">
        <f>IF('1-4'!A9&lt;&gt;"", '1-4'!B9, "")</f>
        <v>69003</v>
      </c>
      <c r="C9" s="21" t="str">
        <f>IF('1-4'!A9&lt;&gt;"", '1-4'!C9, "")</f>
        <v>เด็กชายโกเมศ รัตนวิจิตร</v>
      </c>
      <c r="D9" s="18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77">
        <f>IF('1-4'!A9:A53="","",COUNTIF(E9:AR9,"/"))</f>
        <v>0</v>
      </c>
      <c r="AT9" s="77">
        <f>IF('1-4'!A9:A53="","",COUNTIF(E9:AR9,"ล"))</f>
        <v>0</v>
      </c>
      <c r="AU9" s="77">
        <f>IF('1-4'!A9:A53="","",COUNTIF(E9:AR9,"ข"))</f>
        <v>0</v>
      </c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4.1" customHeight="1" x14ac:dyDescent="0.2">
      <c r="A10" s="30">
        <f>IF('1-4'!A10&lt;&gt;"", '1-4'!A10, "")</f>
        <v>4</v>
      </c>
      <c r="B10" s="30">
        <f>IF('1-4'!A10&lt;&gt;"", '1-4'!B10, "")</f>
        <v>69004</v>
      </c>
      <c r="C10" s="21" t="str">
        <f>IF('1-4'!A10&lt;&gt;"", '1-4'!C10, "")</f>
        <v>เด็กชายจิรพัฒน์ เจริญสุข</v>
      </c>
      <c r="D10" s="18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77">
        <f>IF('1-4'!A10:A54="","",COUNTIF(E10:AR10,"/"))</f>
        <v>0</v>
      </c>
      <c r="AT10" s="77">
        <f>IF('1-4'!A10:A54="","",COUNTIF(E10:AR10,"ล"))</f>
        <v>0</v>
      </c>
      <c r="AU10" s="77">
        <f>IF('1-4'!A10:A54="","",COUNTIF(E10:AR10,"ข"))</f>
        <v>0</v>
      </c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4.1" customHeight="1" x14ac:dyDescent="0.2">
      <c r="A11" s="30">
        <f>IF('1-4'!A11&lt;&gt;"", '1-4'!A11, "")</f>
        <v>5</v>
      </c>
      <c r="B11" s="30">
        <f>IF('1-4'!A11&lt;&gt;"", '1-4'!B11, "")</f>
        <v>69005</v>
      </c>
      <c r="C11" s="21" t="str">
        <f>IF('1-4'!A11&lt;&gt;"", '1-4'!C11, "")</f>
        <v>เด็กชายเจษฎาภรณ์ แสนดี</v>
      </c>
      <c r="D11" s="18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77">
        <f>IF('1-4'!A11:A55="","",COUNTIF(E11:AR11,"/"))</f>
        <v>0</v>
      </c>
      <c r="AT11" s="77">
        <f>IF('1-4'!A11:A55="","",COUNTIF(E11:AR11,"ล"))</f>
        <v>0</v>
      </c>
      <c r="AU11" s="77">
        <f>IF('1-4'!A11:A55="","",COUNTIF(E11:AR11,"ข"))</f>
        <v>0</v>
      </c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4.1" customHeight="1" x14ac:dyDescent="0.2">
      <c r="A12" s="30">
        <f>IF('1-4'!A12&lt;&gt;"", '1-4'!A12, "")</f>
        <v>6</v>
      </c>
      <c r="B12" s="30">
        <f>IF('1-4'!A12&lt;&gt;"", '1-4'!B12, "")</f>
        <v>69006</v>
      </c>
      <c r="C12" s="21" t="str">
        <f>IF('1-4'!A12&lt;&gt;"", '1-4'!C12, "")</f>
        <v>เด็กชายชยพล นามไพเราะ</v>
      </c>
      <c r="D12" s="18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77">
        <f>IF('1-4'!A12:A56="","",COUNTIF(E12:AR12,"/"))</f>
        <v>0</v>
      </c>
      <c r="AT12" s="77">
        <f>IF('1-4'!A12:A56="","",COUNTIF(E12:AR12,"ล"))</f>
        <v>0</v>
      </c>
      <c r="AU12" s="77">
        <f>IF('1-4'!A12:A56="","",COUNTIF(E12:AR12,"ข"))</f>
        <v>0</v>
      </c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4.1" customHeight="1" x14ac:dyDescent="0.2">
      <c r="A13" s="30">
        <f>IF('1-4'!A13&lt;&gt;"", '1-4'!A13, "")</f>
        <v>7</v>
      </c>
      <c r="B13" s="30">
        <f>IF('1-4'!A13&lt;&gt;"", '1-4'!B13, "")</f>
        <v>69007</v>
      </c>
      <c r="C13" s="21" t="str">
        <f>IF('1-4'!A13&lt;&gt;"", '1-4'!C13, "")</f>
        <v>เด็กชายชัชวาลย์ สุขเกษม</v>
      </c>
      <c r="D13" s="18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77">
        <f>IF('1-4'!A13:A57="","",COUNTIF(E13:AR13,"/"))</f>
        <v>0</v>
      </c>
      <c r="AT13" s="77">
        <f>IF('1-4'!A13:A57="","",COUNTIF(E13:AR13,"ล"))</f>
        <v>0</v>
      </c>
      <c r="AU13" s="77">
        <f>IF('1-4'!A13:A57="","",COUNTIF(E13:AR13,"ข"))</f>
        <v>0</v>
      </c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14.1" customHeight="1" x14ac:dyDescent="0.2">
      <c r="A14" s="30">
        <f>IF('1-4'!A14&lt;&gt;"", '1-4'!A14, "")</f>
        <v>8</v>
      </c>
      <c r="B14" s="30">
        <f>IF('1-4'!A14&lt;&gt;"", '1-4'!B14, "")</f>
        <v>69008</v>
      </c>
      <c r="C14" s="21" t="str">
        <f>IF('1-4'!A14&lt;&gt;"", '1-4'!C14, "")</f>
        <v>เด็กชายชัยชนะ รักชาติ</v>
      </c>
      <c r="D14" s="18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77">
        <f>IF('1-4'!A14:A58="","",COUNTIF(E14:AR14,"/"))</f>
        <v>0</v>
      </c>
      <c r="AT14" s="77">
        <f>IF('1-4'!A14:A58="","",COUNTIF(E14:AR14,"ล"))</f>
        <v>0</v>
      </c>
      <c r="AU14" s="77">
        <f>IF('1-4'!A14:A58="","",COUNTIF(E14:AR14,"ข"))</f>
        <v>0</v>
      </c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4.1" customHeight="1" x14ac:dyDescent="0.2">
      <c r="A15" s="30">
        <f>IF('1-4'!A15&lt;&gt;"", '1-4'!A15, "")</f>
        <v>9</v>
      </c>
      <c r="B15" s="30">
        <f>IF('1-4'!A15&lt;&gt;"", '1-4'!B15, "")</f>
        <v>69009</v>
      </c>
      <c r="C15" s="21" t="str">
        <f>IF('1-4'!A15&lt;&gt;"", '1-4'!C15, "")</f>
        <v>เด็กชายโชติวิทย์ สิทธิชัย</v>
      </c>
      <c r="D15" s="18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77">
        <f>IF('1-4'!A15:A59="","",COUNTIF(E15:AR15,"/"))</f>
        <v>0</v>
      </c>
      <c r="AT15" s="77">
        <f>IF('1-4'!A15:A59="","",COUNTIF(E15:AR15,"ล"))</f>
        <v>0</v>
      </c>
      <c r="AU15" s="77">
        <f>IF('1-4'!A15:A59="","",COUNTIF(E15:AR15,"ข"))</f>
        <v>0</v>
      </c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4.1" customHeight="1" x14ac:dyDescent="0.2">
      <c r="A16" s="30">
        <f>IF('1-4'!A16&lt;&gt;"", '1-4'!A16, "")</f>
        <v>10</v>
      </c>
      <c r="B16" s="30">
        <f>IF('1-4'!A16&lt;&gt;"", '1-4'!B16, "")</f>
        <v>69010</v>
      </c>
      <c r="C16" s="21" t="str">
        <f>IF('1-4'!A16&lt;&gt;"", '1-4'!C16, "")</f>
        <v>เด็กชายณพงศ์ มงคลชัย</v>
      </c>
      <c r="D16" s="18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77">
        <f>IF('1-4'!A16:A60="","",COUNTIF(E16:AR16,"/"))</f>
        <v>0</v>
      </c>
      <c r="AT16" s="77">
        <f>IF('1-4'!A16:A60="","",COUNTIF(E16:AR16,"ล"))</f>
        <v>0</v>
      </c>
      <c r="AU16" s="77">
        <f>IF('1-4'!A16:A60="","",COUNTIF(E16:AR16,"ข"))</f>
        <v>0</v>
      </c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4.1" customHeight="1" x14ac:dyDescent="0.2">
      <c r="A17" s="30">
        <f>IF('1-4'!A17&lt;&gt;"", '1-4'!A17, "")</f>
        <v>11</v>
      </c>
      <c r="B17" s="30">
        <f>IF('1-4'!A17&lt;&gt;"", '1-4'!B17, "")</f>
        <v>69011</v>
      </c>
      <c r="C17" s="21" t="str">
        <f>IF('1-4'!A17&lt;&gt;"", '1-4'!C17, "")</f>
        <v>เด็กชายณัฐกร ศรีประเสริฐ</v>
      </c>
      <c r="D17" s="18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77">
        <f>IF('1-4'!A17:A61="","",COUNTIF(E17:AR17,"/"))</f>
        <v>0</v>
      </c>
      <c r="AT17" s="77">
        <f>IF('1-4'!A17:A61="","",COUNTIF(E17:AR17,"ล"))</f>
        <v>0</v>
      </c>
      <c r="AU17" s="77">
        <f>IF('1-4'!A17:A61="","",COUNTIF(E17:AR17,"ข"))</f>
        <v>0</v>
      </c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4.1" customHeight="1" x14ac:dyDescent="0.2">
      <c r="A18" s="30">
        <f>IF('1-4'!A18&lt;&gt;"", '1-4'!A18, "")</f>
        <v>12</v>
      </c>
      <c r="B18" s="30">
        <f>IF('1-4'!A18&lt;&gt;"", '1-4'!B18, "")</f>
        <v>69012</v>
      </c>
      <c r="C18" s="21" t="str">
        <f>IF('1-4'!A18&lt;&gt;"", '1-4'!C18, "")</f>
        <v>เด็กชายณัฐพล ผาสุข</v>
      </c>
      <c r="D18" s="18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77">
        <f>IF('1-4'!A18:A62="","",COUNTIF(E18:AR18,"/"))</f>
        <v>0</v>
      </c>
      <c r="AT18" s="77">
        <f>IF('1-4'!A18:A62="","",COUNTIF(E18:AR18,"ล"))</f>
        <v>0</v>
      </c>
      <c r="AU18" s="77">
        <f>IF('1-4'!A18:A62="","",COUNTIF(E18:AR18,"ข"))</f>
        <v>0</v>
      </c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4.1" customHeight="1" x14ac:dyDescent="0.2">
      <c r="A19" s="30">
        <f>IF('1-4'!A19&lt;&gt;"", '1-4'!A19, "")</f>
        <v>13</v>
      </c>
      <c r="B19" s="30">
        <f>IF('1-4'!A19&lt;&gt;"", '1-4'!B19, "")</f>
        <v>69013</v>
      </c>
      <c r="C19" s="21" t="str">
        <f>IF('1-4'!A19&lt;&gt;"", '1-4'!C19, "")</f>
        <v>เด็กชายดนัย สมบูรณ์</v>
      </c>
      <c r="D19" s="18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77">
        <f>IF('1-4'!A19:A63="","",COUNTIF(E19:AR19,"/"))</f>
        <v>0</v>
      </c>
      <c r="AT19" s="77">
        <f>IF('1-4'!A19:A63="","",COUNTIF(E19:AR19,"ล"))</f>
        <v>0</v>
      </c>
      <c r="AU19" s="77">
        <f>IF('1-4'!A19:A63="","",COUNTIF(E19:AR19,"ข"))</f>
        <v>0</v>
      </c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4.1" customHeight="1" x14ac:dyDescent="0.2">
      <c r="A20" s="30">
        <f>IF('1-4'!A20&lt;&gt;"", '1-4'!A20, "")</f>
        <v>14</v>
      </c>
      <c r="B20" s="30">
        <f>IF('1-4'!A20&lt;&gt;"", '1-4'!B20, "")</f>
        <v>69014</v>
      </c>
      <c r="C20" s="21" t="str">
        <f>IF('1-4'!A20&lt;&gt;"", '1-4'!C20, "")</f>
        <v>เด็กชายเดชาธร ทองอ่อน</v>
      </c>
      <c r="D20" s="18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77">
        <f>IF('1-4'!A20:A64="","",COUNTIF(E20:AR20,"/"))</f>
        <v>0</v>
      </c>
      <c r="AT20" s="77">
        <f>IF('1-4'!A20:A64="","",COUNTIF(E20:AR20,"ล"))</f>
        <v>0</v>
      </c>
      <c r="AU20" s="77">
        <f>IF('1-4'!A20:A64="","",COUNTIF(E20:AR20,"ข"))</f>
        <v>0</v>
      </c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4.1" customHeight="1" x14ac:dyDescent="0.2">
      <c r="A21" s="30">
        <f>IF('1-4'!A21&lt;&gt;"", '1-4'!A21, "")</f>
        <v>15</v>
      </c>
      <c r="B21" s="30">
        <f>IF('1-4'!A21&lt;&gt;"", '1-4'!B21, "")</f>
        <v>69015</v>
      </c>
      <c r="C21" s="21" t="str">
        <f>IF('1-4'!A21&lt;&gt;"", '1-4'!C21, "")</f>
        <v>เด็กชายทรงพล ทรัพย์สิน</v>
      </c>
      <c r="D21" s="18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77">
        <f>IF('1-4'!A21:A65="","",COUNTIF(E21:AR21,"/"))</f>
        <v>0</v>
      </c>
      <c r="AT21" s="77">
        <f>IF('1-4'!A21:A65="","",COUNTIF(E21:AR21,"ล"))</f>
        <v>0</v>
      </c>
      <c r="AU21" s="77">
        <f>IF('1-4'!A21:A65="","",COUNTIF(E21:AR21,"ข"))</f>
        <v>0</v>
      </c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4.1" customHeight="1" x14ac:dyDescent="0.2">
      <c r="A22" s="30">
        <f>IF('1-4'!A22&lt;&gt;"", '1-4'!A22, "")</f>
        <v>16</v>
      </c>
      <c r="B22" s="30">
        <f>IF('1-4'!A22&lt;&gt;"", '1-4'!B22, "")</f>
        <v>69016</v>
      </c>
      <c r="C22" s="21" t="str">
        <f>IF('1-4'!A22&lt;&gt;"", '1-4'!C22, "")</f>
        <v>เด็กชายธนกฤต มีประเสริฐ</v>
      </c>
      <c r="D22" s="18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77">
        <f>IF('1-4'!A22:A66="","",COUNTIF(E22:AR22,"/"))</f>
        <v>0</v>
      </c>
      <c r="AT22" s="77">
        <f>IF('1-4'!A22:A66="","",COUNTIF(E22:AR22,"ล"))</f>
        <v>0</v>
      </c>
      <c r="AU22" s="77">
        <f>IF('1-4'!A22:A66="","",COUNTIF(E22:AR22,"ข"))</f>
        <v>0</v>
      </c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4.1" customHeight="1" x14ac:dyDescent="0.2">
      <c r="A23" s="30">
        <f>IF('1-4'!A23&lt;&gt;"", '1-4'!A23, "")</f>
        <v>17</v>
      </c>
      <c r="B23" s="30">
        <f>IF('1-4'!A23&lt;&gt;"", '1-4'!B23, "")</f>
        <v>69017</v>
      </c>
      <c r="C23" s="21" t="str">
        <f>IF('1-4'!A23&lt;&gt;"", '1-4'!C23, "")</f>
        <v>เด็กชายธนภัทร บุญส่ง</v>
      </c>
      <c r="D23" s="18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77">
        <f>IF('1-4'!A23:A67="","",COUNTIF(E23:AR23,"/"))</f>
        <v>0</v>
      </c>
      <c r="AT23" s="77">
        <f>IF('1-4'!A23:A67="","",COUNTIF(E23:AR23,"ล"))</f>
        <v>0</v>
      </c>
      <c r="AU23" s="77">
        <f>IF('1-4'!A23:A67="","",COUNTIF(E23:AR23,"ข"))</f>
        <v>0</v>
      </c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4.1" customHeight="1" x14ac:dyDescent="0.2">
      <c r="A24" s="30">
        <f>IF('1-4'!A24&lt;&gt;"", '1-4'!A24, "")</f>
        <v>18</v>
      </c>
      <c r="B24" s="30">
        <f>IF('1-4'!A24&lt;&gt;"", '1-4'!B24, "")</f>
        <v>69018</v>
      </c>
      <c r="C24" s="21" t="str">
        <f>IF('1-4'!A24&lt;&gt;"", '1-4'!C24, "")</f>
        <v>เด็กชายธวัชชัย ใฝ่ฝัน</v>
      </c>
      <c r="D24" s="18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77">
        <f>IF('1-4'!A24:A68="","",COUNTIF(E24:AR24,"/"))</f>
        <v>0</v>
      </c>
      <c r="AT24" s="77">
        <f>IF('1-4'!A24:A68="","",COUNTIF(E24:AR24,"ล"))</f>
        <v>0</v>
      </c>
      <c r="AU24" s="77">
        <f>IF('1-4'!A24:A68="","",COUNTIF(E24:AR24,"ข"))</f>
        <v>0</v>
      </c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4.1" customHeight="1" x14ac:dyDescent="0.2">
      <c r="A25" s="30">
        <f>IF('1-4'!A25&lt;&gt;"", '1-4'!A25, "")</f>
        <v>19</v>
      </c>
      <c r="B25" s="30">
        <f>IF('1-4'!A25&lt;&gt;"", '1-4'!B25, "")</f>
        <v>69019</v>
      </c>
      <c r="C25" s="21" t="str">
        <f>IF('1-4'!A25&lt;&gt;"", '1-4'!C25, "")</f>
        <v>เด็กชายธีรทัศน์ ยิ่งยืน</v>
      </c>
      <c r="D25" s="18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77">
        <f>IF('1-4'!A25:A69="","",COUNTIF(E25:AR25,"/"))</f>
        <v>0</v>
      </c>
      <c r="AT25" s="77">
        <f>IF('1-4'!A25:A69="","",COUNTIF(E25:AR25,"ล"))</f>
        <v>0</v>
      </c>
      <c r="AU25" s="77">
        <f>IF('1-4'!A25:A69="","",COUNTIF(E25:AR25,"ข"))</f>
        <v>0</v>
      </c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4.1" customHeight="1" x14ac:dyDescent="0.2">
      <c r="A26" s="30">
        <f>IF('1-4'!A26&lt;&gt;"", '1-4'!A26, "")</f>
        <v>20</v>
      </c>
      <c r="B26" s="30">
        <f>IF('1-4'!A26&lt;&gt;"", '1-4'!B26, "")</f>
        <v>69020</v>
      </c>
      <c r="C26" s="21" t="str">
        <f>IF('1-4'!A26&lt;&gt;"", '1-4'!C26, "")</f>
        <v>เด็กชายนันทวัฒน์ เกิดโชค</v>
      </c>
      <c r="D26" s="18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77">
        <f>IF('1-4'!A26:A70="","",COUNTIF(E26:AR26,"/"))</f>
        <v>0</v>
      </c>
      <c r="AT26" s="77">
        <f>IF('1-4'!A26:A70="","",COUNTIF(E26:AR26,"ล"))</f>
        <v>0</v>
      </c>
      <c r="AU26" s="77">
        <f>IF('1-4'!A26:A70="","",COUNTIF(E26:AR26,"ข"))</f>
        <v>0</v>
      </c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4.1" customHeight="1" x14ac:dyDescent="0.2">
      <c r="A27" s="30">
        <f>IF('1-4'!A27&lt;&gt;"", '1-4'!A27, "")</f>
        <v>21</v>
      </c>
      <c r="B27" s="30">
        <f>IF('1-4'!A27&lt;&gt;"", '1-4'!B27, "")</f>
        <v>69021</v>
      </c>
      <c r="C27" s="21" t="str">
        <f>IF('1-4'!A27&lt;&gt;"", '1-4'!C27, "")</f>
        <v>เด็กชายนิธิกร คงทน</v>
      </c>
      <c r="D27" s="18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77">
        <f>IF('1-4'!A27:A71="","",COUNTIF(E27:AR27,"/"))</f>
        <v>0</v>
      </c>
      <c r="AT27" s="77">
        <f>IF('1-4'!A27:A71="","",COUNTIF(E27:AR27,"ล"))</f>
        <v>0</v>
      </c>
      <c r="AU27" s="77">
        <f>IF('1-4'!A27:A71="","",COUNTIF(E27:AR27,"ข"))</f>
        <v>0</v>
      </c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4.1" customHeight="1" x14ac:dyDescent="0.2">
      <c r="A28" s="30">
        <f>IF('1-4'!A28&lt;&gt;"", '1-4'!A28, "")</f>
        <v>22</v>
      </c>
      <c r="B28" s="30">
        <f>IF('1-4'!A28&lt;&gt;"", '1-4'!B28, "")</f>
        <v>69022</v>
      </c>
      <c r="C28" s="21" t="str">
        <f>IF('1-4'!A28&lt;&gt;"", '1-4'!C28, "")</f>
        <v>เด็กชายปกรณ์ เพียรพยายาม</v>
      </c>
      <c r="D28" s="18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77">
        <f>IF('1-4'!A28:A72="","",COUNTIF(E28:AR28,"/"))</f>
        <v>0</v>
      </c>
      <c r="AT28" s="77">
        <f>IF('1-4'!A28:A72="","",COUNTIF(E28:AR28,"ล"))</f>
        <v>0</v>
      </c>
      <c r="AU28" s="77">
        <f>IF('1-4'!A28:A72="","",COUNTIF(E28:AR28,"ข"))</f>
        <v>0</v>
      </c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4.1" customHeight="1" x14ac:dyDescent="0.2">
      <c r="A29" s="30">
        <f>IF('1-4'!A29&lt;&gt;"", '1-4'!A29, "")</f>
        <v>23</v>
      </c>
      <c r="B29" s="30">
        <f>IF('1-4'!A29&lt;&gt;"", '1-4'!B29, "")</f>
        <v>69023</v>
      </c>
      <c r="C29" s="21" t="str">
        <f>IF('1-4'!A29&lt;&gt;"", '1-4'!C29, "")</f>
        <v>เด็กชายปฏิพล แก้ววิจิตร</v>
      </c>
      <c r="D29" s="18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77">
        <f>IF('1-4'!A29:A73="","",COUNTIF(E29:AR29,"/"))</f>
        <v>0</v>
      </c>
      <c r="AT29" s="77">
        <f>IF('1-4'!A29:A73="","",COUNTIF(E29:AR29,"ล"))</f>
        <v>0</v>
      </c>
      <c r="AU29" s="77">
        <f>IF('1-4'!A29:A73="","",COUNTIF(E29:AR29,"ข"))</f>
        <v>0</v>
      </c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4.1" customHeight="1" x14ac:dyDescent="0.2">
      <c r="A30" s="30">
        <f>IF('1-4'!A30&lt;&gt;"", '1-4'!A30, "")</f>
        <v>24</v>
      </c>
      <c r="B30" s="30">
        <f>IF('1-4'!A30&lt;&gt;"", '1-4'!B30, "")</f>
        <v>69024</v>
      </c>
      <c r="C30" s="21" t="str">
        <f>IF('1-4'!A30&lt;&gt;"", '1-4'!C30, "")</f>
        <v>เด็กชายปณิธาน มั่นคง</v>
      </c>
      <c r="D30" s="18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77">
        <f>IF('1-4'!A30:A74="","",COUNTIF(E30:AR30,"/"))</f>
        <v>0</v>
      </c>
      <c r="AT30" s="77">
        <f>IF('1-4'!A30:A74="","",COUNTIF(E30:AR30,"ล"))</f>
        <v>0</v>
      </c>
      <c r="AU30" s="77">
        <f>IF('1-4'!A30:A74="","",COUNTIF(E30:AR30,"ข"))</f>
        <v>0</v>
      </c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4.1" customHeight="1" x14ac:dyDescent="0.2">
      <c r="A31" s="30">
        <f>IF('1-4'!A31&lt;&gt;"", '1-4'!A31, "")</f>
        <v>25</v>
      </c>
      <c r="B31" s="30">
        <f>IF('1-4'!A31&lt;&gt;"", '1-4'!B31, "")</f>
        <v>69025</v>
      </c>
      <c r="C31" s="21" t="str">
        <f>IF('1-4'!A31&lt;&gt;"", '1-4'!C31, "")</f>
        <v>เด็กชายพงศธร ใจบุญ</v>
      </c>
      <c r="D31" s="18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77">
        <f>IF('1-4'!A31:A75="","",COUNTIF(E31:AR31,"/"))</f>
        <v>0</v>
      </c>
      <c r="AT31" s="77">
        <f>IF('1-4'!A31:A75="","",COUNTIF(E31:AR31,"ล"))</f>
        <v>0</v>
      </c>
      <c r="AU31" s="77">
        <f>IF('1-4'!A31:A75="","",COUNTIF(E31:AR31,"ข"))</f>
        <v>0</v>
      </c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4.1" customHeight="1" x14ac:dyDescent="0.2">
      <c r="A32" s="30">
        <f>IF('1-4'!A32&lt;&gt;"", '1-4'!A32, "")</f>
        <v>26</v>
      </c>
      <c r="B32" s="30">
        <f>IF('1-4'!A32&lt;&gt;"", '1-4'!B32, "")</f>
        <v>69026</v>
      </c>
      <c r="C32" s="21" t="str">
        <f>IF('1-4'!A32&lt;&gt;"", '1-4'!C32, "")</f>
        <v>เด็กชายพรหมมินทร์ แสงจันทร์</v>
      </c>
      <c r="D32" s="18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77">
        <f>IF('1-4'!A32:A76="","",COUNTIF(E32:AR32,"/"))</f>
        <v>0</v>
      </c>
      <c r="AT32" s="77">
        <f>IF('1-4'!A32:A76="","",COUNTIF(E32:AR32,"ล"))</f>
        <v>0</v>
      </c>
      <c r="AU32" s="77">
        <f>IF('1-4'!A32:A76="","",COUNTIF(E32:AR32,"ข"))</f>
        <v>0</v>
      </c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4.1" customHeight="1" x14ac:dyDescent="0.2">
      <c r="A33" s="30">
        <f>IF('1-4'!A33&lt;&gt;"", '1-4'!A33, "")</f>
        <v>27</v>
      </c>
      <c r="B33" s="30">
        <f>IF('1-4'!A33&lt;&gt;"", '1-4'!B33, "")</f>
        <v>69027</v>
      </c>
      <c r="C33" s="21" t="str">
        <f>IF('1-4'!A33&lt;&gt;"", '1-4'!C33, "")</f>
        <v>เด็กชายพลากร อรุณสวัสดิ์</v>
      </c>
      <c r="D33" s="18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77">
        <f>IF('1-4'!A33:A77="","",COUNTIF(E33:AR33,"/"))</f>
        <v>0</v>
      </c>
      <c r="AT33" s="77">
        <f>IF('1-4'!A33:A77="","",COUNTIF(E33:AR33,"ล"))</f>
        <v>0</v>
      </c>
      <c r="AU33" s="77">
        <f>IF('1-4'!A33:A77="","",COUNTIF(E33:AR33,"ข"))</f>
        <v>0</v>
      </c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4.1" customHeight="1" x14ac:dyDescent="0.2">
      <c r="A34" s="30">
        <f>IF('1-4'!A34&lt;&gt;"", '1-4'!A34, "")</f>
        <v>28</v>
      </c>
      <c r="B34" s="30">
        <f>IF('1-4'!A34&lt;&gt;"", '1-4'!B34, "")</f>
        <v>69028</v>
      </c>
      <c r="C34" s="21" t="str">
        <f>IF('1-4'!A34&lt;&gt;"", '1-4'!C34, "")</f>
        <v>เด็กชายพิพัฒน์ วงศ์คำ</v>
      </c>
      <c r="D34" s="18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77">
        <f>IF('1-4'!A34:A78="","",COUNTIF(E34:AR34,"/"))</f>
        <v>0</v>
      </c>
      <c r="AT34" s="77">
        <f>IF('1-4'!A34:A78="","",COUNTIF(E34:AR34,"ล"))</f>
        <v>0</v>
      </c>
      <c r="AU34" s="77">
        <f>IF('1-4'!A34:A78="","",COUNTIF(E34:AR34,"ข"))</f>
        <v>0</v>
      </c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4.1" customHeight="1" x14ac:dyDescent="0.2">
      <c r="A35" s="30">
        <f>IF('1-4'!A35&lt;&gt;"", '1-4'!A35, "")</f>
        <v>29</v>
      </c>
      <c r="B35" s="30">
        <f>IF('1-4'!A35&lt;&gt;"", '1-4'!B35, "")</f>
        <v>69029</v>
      </c>
      <c r="C35" s="21" t="str">
        <f>IF('1-4'!A35&lt;&gt;"", '1-4'!C35, "")</f>
        <v>เด็กชายพีรพล พงษ์ศิริ</v>
      </c>
      <c r="D35" s="18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77">
        <f>IF('1-4'!A35:A79="","",COUNTIF(E35:AR35,"/"))</f>
        <v>0</v>
      </c>
      <c r="AT35" s="77">
        <f>IF('1-4'!A35:A79="","",COUNTIF(E35:AR35,"ล"))</f>
        <v>0</v>
      </c>
      <c r="AU35" s="77">
        <f>IF('1-4'!A35:A79="","",COUNTIF(E35:AR35,"ข"))</f>
        <v>0</v>
      </c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4.1" customHeight="1" x14ac:dyDescent="0.2">
      <c r="A36" s="30">
        <f>IF('1-4'!A36&lt;&gt;"", '1-4'!A36, "")</f>
        <v>30</v>
      </c>
      <c r="B36" s="30">
        <f>IF('1-4'!A36&lt;&gt;"", '1-4'!B36, "")</f>
        <v>69030</v>
      </c>
      <c r="C36" s="21" t="str">
        <f>IF('1-4'!A36&lt;&gt;"", '1-4'!C36, "")</f>
        <v>เด็กชายภานุพงศ์ ศรีเมือง</v>
      </c>
      <c r="D36" s="18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77">
        <f>IF('1-4'!A36:A80="","",COUNTIF(E36:AR36,"/"))</f>
        <v>0</v>
      </c>
      <c r="AT36" s="77">
        <f>IF('1-4'!A36:A80="","",COUNTIF(E36:AR36,"ล"))</f>
        <v>0</v>
      </c>
      <c r="AU36" s="77">
        <f>IF('1-4'!A36:A80="","",COUNTIF(E36:AR36,"ข"))</f>
        <v>0</v>
      </c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4.1" customHeight="1" x14ac:dyDescent="0.2">
      <c r="A37" s="30">
        <f>IF('1-4'!A37&lt;&gt;"", '1-4'!A37, "")</f>
        <v>31</v>
      </c>
      <c r="B37" s="30">
        <f>IF('1-4'!A37&lt;&gt;"", '1-4'!B37, "")</f>
        <v>69031</v>
      </c>
      <c r="C37" s="21" t="str">
        <f>IF('1-4'!A37&lt;&gt;"", '1-4'!C37, "")</f>
        <v>เด็กชายภูมินทร์ อุดมสุข</v>
      </c>
      <c r="D37" s="18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77">
        <f>IF('1-4'!A37:A81="","",COUNTIF(E37:AR37,"/"))</f>
        <v>0</v>
      </c>
      <c r="AT37" s="77">
        <f>IF('1-4'!A37:A81="","",COUNTIF(E37:AR37,"ล"))</f>
        <v>0</v>
      </c>
      <c r="AU37" s="77">
        <f>IF('1-4'!A37:A81="","",COUNTIF(E37:AR37,"ข"))</f>
        <v>0</v>
      </c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4.1" customHeight="1" x14ac:dyDescent="0.2">
      <c r="A38" s="30">
        <f>IF('1-4'!A38&lt;&gt;"", '1-4'!A38, "")</f>
        <v>32</v>
      </c>
      <c r="B38" s="30">
        <f>IF('1-4'!A38&lt;&gt;"", '1-4'!B38, "")</f>
        <v>69032</v>
      </c>
      <c r="C38" s="21" t="str">
        <f>IF('1-4'!A38&lt;&gt;"", '1-4'!C38, "")</f>
        <v>เด็กชายมนัสวิน รุ่งเรือง</v>
      </c>
      <c r="D38" s="18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77">
        <f>IF('1-4'!A38:A82="","",COUNTIF(E38:AR38,"/"))</f>
        <v>0</v>
      </c>
      <c r="AT38" s="77">
        <f>IF('1-4'!A38:A82="","",COUNTIF(E38:AR38,"ล"))</f>
        <v>0</v>
      </c>
      <c r="AU38" s="77">
        <f>IF('1-4'!A38:A82="","",COUNTIF(E38:AR38,"ข"))</f>
        <v>0</v>
      </c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4.1" customHeight="1" x14ac:dyDescent="0.2">
      <c r="A39" s="30">
        <f>IF('1-4'!A39&lt;&gt;"", '1-4'!A39, "")</f>
        <v>33</v>
      </c>
      <c r="B39" s="30">
        <f>IF('1-4'!A39&lt;&gt;"", '1-4'!B39, "")</f>
        <v>69033</v>
      </c>
      <c r="C39" s="21" t="str">
        <f>IF('1-4'!A39&lt;&gt;"", '1-4'!C39, "")</f>
        <v>เด็กชายเมธาสิทธิ์ กิจเจริญ</v>
      </c>
      <c r="D39" s="18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77">
        <f>IF('1-4'!A39:A83="","",COUNTIF(E39:AR39,"/"))</f>
        <v>0</v>
      </c>
      <c r="AT39" s="77">
        <f>IF('1-4'!A39:A83="","",COUNTIF(E39:AR39,"ล"))</f>
        <v>0</v>
      </c>
      <c r="AU39" s="77">
        <f>IF('1-4'!A39:A83="","",COUNTIF(E39:AR39,"ข"))</f>
        <v>0</v>
      </c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4.1" customHeight="1" x14ac:dyDescent="0.2">
      <c r="A40" s="30">
        <f>IF('1-4'!A40&lt;&gt;"", '1-4'!A40, "")</f>
        <v>34</v>
      </c>
      <c r="B40" s="30">
        <f>IF('1-4'!A40&lt;&gt;"", '1-4'!B40, "")</f>
        <v>69034</v>
      </c>
      <c r="C40" s="21" t="str">
        <f>IF('1-4'!A40&lt;&gt;"", '1-4'!C40, "")</f>
        <v>เด็กชายรชต พัฒนสิน</v>
      </c>
      <c r="D40" s="18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77">
        <f>IF('1-4'!A40:A84="","",COUNTIF(E40:AR40,"/"))</f>
        <v>0</v>
      </c>
      <c r="AT40" s="77">
        <f>IF('1-4'!A40:A84="","",COUNTIF(E40:AR40,"ล"))</f>
        <v>0</v>
      </c>
      <c r="AU40" s="77">
        <f>IF('1-4'!A40:A84="","",COUNTIF(E40:AR40,"ข"))</f>
        <v>0</v>
      </c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4.1" customHeight="1" x14ac:dyDescent="0.2">
      <c r="A41" s="30">
        <f>IF('1-4'!A41&lt;&gt;"", '1-4'!A41, "")</f>
        <v>35</v>
      </c>
      <c r="B41" s="30">
        <f>IF('1-4'!A41&lt;&gt;"", '1-4'!B41, "")</f>
        <v>69035</v>
      </c>
      <c r="C41" s="21" t="str">
        <f>IF('1-4'!A41&lt;&gt;"", '1-4'!C41, "")</f>
        <v>เด็กชายรณกร นามสกุลดี</v>
      </c>
      <c r="D41" s="18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77">
        <f>IF('1-4'!A41:A85="","",COUNTIF(E41:AR41,"/"))</f>
        <v>0</v>
      </c>
      <c r="AT41" s="77">
        <f>IF('1-4'!A41:A85="","",COUNTIF(E41:AR41,"ล"))</f>
        <v>0</v>
      </c>
      <c r="AU41" s="77">
        <f>IF('1-4'!A41:A85="","",COUNTIF(E41:AR41,"ข"))</f>
        <v>0</v>
      </c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4.1" customHeight="1" x14ac:dyDescent="0.2">
      <c r="A42" s="30">
        <f>IF('1-4'!A42&lt;&gt;"", '1-4'!A42, "")</f>
        <v>36</v>
      </c>
      <c r="B42" s="30">
        <f>IF('1-4'!A42&lt;&gt;"", '1-4'!B42, "")</f>
        <v>69036</v>
      </c>
      <c r="C42" s="21" t="str">
        <f>IF('1-4'!A42&lt;&gt;"", '1-4'!C42, "")</f>
        <v>เด็กชายวรวุฒิ สดใส</v>
      </c>
      <c r="D42" s="18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77">
        <f>IF('1-4'!A42:A86="","",COUNTIF(E42:AR42,"/"))</f>
        <v>0</v>
      </c>
      <c r="AT42" s="77">
        <f>IF('1-4'!A42:A86="","",COUNTIF(E42:AR42,"ล"))</f>
        <v>0</v>
      </c>
      <c r="AU42" s="77">
        <f>IF('1-4'!A42:A86="","",COUNTIF(E42:AR42,"ข"))</f>
        <v>0</v>
      </c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4.1" customHeight="1" x14ac:dyDescent="0.2">
      <c r="A43" s="30">
        <f>IF('1-4'!A43&lt;&gt;"", '1-4'!A43, "")</f>
        <v>37</v>
      </c>
      <c r="B43" s="30">
        <f>IF('1-4'!A43&lt;&gt;"", '1-4'!B43, "")</f>
        <v>69037</v>
      </c>
      <c r="C43" s="21" t="str">
        <f>IF('1-4'!A43&lt;&gt;"", '1-4'!C43, "")</f>
        <v>เด็กชายวัชระ วิเชียร</v>
      </c>
      <c r="D43" s="18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77">
        <f>IF('1-4'!A43:A87="","",COUNTIF(E43:AR43,"/"))</f>
        <v>0</v>
      </c>
      <c r="AT43" s="77">
        <f>IF('1-4'!A43:A87="","",COUNTIF(E43:AR43,"ล"))</f>
        <v>0</v>
      </c>
      <c r="AU43" s="77">
        <f>IF('1-4'!A43:A87="","",COUNTIF(E43:AR43,"ข"))</f>
        <v>0</v>
      </c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4.1" customHeight="1" x14ac:dyDescent="0.2">
      <c r="A44" s="30">
        <f>IF('1-4'!A44&lt;&gt;"", '1-4'!A44, "")</f>
        <v>38</v>
      </c>
      <c r="B44" s="30">
        <f>IF('1-4'!A44&lt;&gt;"", '1-4'!B44, "")</f>
        <v>69038</v>
      </c>
      <c r="C44" s="21" t="str">
        <f>IF('1-4'!A44&lt;&gt;"", '1-4'!C44, "")</f>
        <v>เด็กชายวิทวัส พรหมเดช</v>
      </c>
      <c r="D44" s="18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77">
        <f>IF('1-4'!A44:A88="","",COUNTIF(E44:AR44,"/"))</f>
        <v>0</v>
      </c>
      <c r="AT44" s="77">
        <f>IF('1-4'!A44:A88="","",COUNTIF(E44:AR44,"ล"))</f>
        <v>0</v>
      </c>
      <c r="AU44" s="77">
        <f>IF('1-4'!A44:A88="","",COUNTIF(E44:AR44,"ข"))</f>
        <v>0</v>
      </c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14.1" customHeight="1" x14ac:dyDescent="0.2">
      <c r="A45" s="30">
        <f>IF('1-4'!A45&lt;&gt;"", '1-4'!A45, "")</f>
        <v>39</v>
      </c>
      <c r="B45" s="30">
        <f>IF('1-4'!A45&lt;&gt;"", '1-4'!B45, "")</f>
        <v>69039</v>
      </c>
      <c r="C45" s="21" t="str">
        <f>IF('1-4'!A45&lt;&gt;"", '1-4'!C45, "")</f>
        <v>เด็กชายวีรภัทร จิตต์มั่นคง</v>
      </c>
      <c r="D45" s="18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77">
        <f>IF('1-4'!A45:A89="","",COUNTIF(E45:AR45,"/"))</f>
        <v>0</v>
      </c>
      <c r="AT45" s="77">
        <f>IF('1-4'!A45:A89="","",COUNTIF(E45:AR45,"ล"))</f>
        <v>0</v>
      </c>
      <c r="AU45" s="77">
        <f>IF('1-4'!A45:A89="","",COUNTIF(E45:AR45,"ข"))</f>
        <v>0</v>
      </c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4.1" customHeight="1" x14ac:dyDescent="0.2">
      <c r="A46" s="30">
        <f>IF('1-4'!A46&lt;&gt;"", '1-4'!A46, "")</f>
        <v>40</v>
      </c>
      <c r="B46" s="30">
        <f>IF('1-4'!A46&lt;&gt;"", '1-4'!B46, "")</f>
        <v>69040</v>
      </c>
      <c r="C46" s="21" t="str">
        <f>IF('1-4'!A46&lt;&gt;"", '1-4'!C46, "")</f>
        <v>เด็กชายศุภณัฐ ขยันหา</v>
      </c>
      <c r="D46" s="18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77">
        <f>IF('1-4'!A46:A90="","",COUNTIF(E46:AR46,"/"))</f>
        <v>0</v>
      </c>
      <c r="AT46" s="77">
        <f>IF('1-4'!A46:A90="","",COUNTIF(E46:AR46,"ล"))</f>
        <v>0</v>
      </c>
      <c r="AU46" s="77">
        <f>IF('1-4'!A46:A90="","",COUNTIF(E46:AR46,"ข"))</f>
        <v>0</v>
      </c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1" customHeight="1" x14ac:dyDescent="0.2">
      <c r="A47" s="30">
        <f>IF('1-4'!A47&lt;&gt;"", '1-4'!A47, "")</f>
        <v>41</v>
      </c>
      <c r="B47" s="30">
        <f>IF('1-4'!A47&lt;&gt;"", '1-4'!B47, "")</f>
        <v>69041</v>
      </c>
      <c r="C47" s="21" t="str">
        <f>IF('1-4'!A47&lt;&gt;"", '1-4'!C47, "")</f>
        <v>เด็กชายสิทธิโชค ยิ้มสู้</v>
      </c>
      <c r="D47" s="18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77">
        <f>IF('1-4'!A47:A91="","",COUNTIF(E47:AR47,"/"))</f>
        <v>0</v>
      </c>
      <c r="AT47" s="77">
        <f>IF('1-4'!A47:A91="","",COUNTIF(E47:AR47,"ล"))</f>
        <v>0</v>
      </c>
      <c r="AU47" s="77">
        <f>IF('1-4'!A47:A91="","",COUNTIF(E47:AR47,"ข"))</f>
        <v>0</v>
      </c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1" customHeight="1" x14ac:dyDescent="0.2">
      <c r="A48" s="30">
        <f>IF('1-4'!A48&lt;&gt;"", '1-4'!A48, "")</f>
        <v>42</v>
      </c>
      <c r="B48" s="30">
        <f>IF('1-4'!A48&lt;&gt;"", '1-4'!B48, "")</f>
        <v>69042</v>
      </c>
      <c r="C48" s="21" t="str">
        <f>IF('1-4'!A48&lt;&gt;"", '1-4'!C48, "")</f>
        <v>เด็กชายสรวิชญ์ เก่งกล้า</v>
      </c>
      <c r="D48" s="18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77">
        <f>IF('1-4'!A48:A92="","",COUNTIF(E48:AR48,"/"))</f>
        <v>0</v>
      </c>
      <c r="AT48" s="77">
        <f>IF('1-4'!A48:A92="","",COUNTIF(E48:AR48,"ล"))</f>
        <v>0</v>
      </c>
      <c r="AU48" s="77">
        <f>IF('1-4'!A48:A92="","",COUNTIF(E48:AR48,"ข"))</f>
        <v>0</v>
      </c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14.1" customHeight="1" x14ac:dyDescent="0.2">
      <c r="A49" s="30">
        <f>IF('1-4'!A49&lt;&gt;"", '1-4'!A49, "")</f>
        <v>43</v>
      </c>
      <c r="B49" s="30">
        <f>IF('1-4'!A49&lt;&gt;"", '1-4'!B49, "")</f>
        <v>69043</v>
      </c>
      <c r="C49" s="21" t="str">
        <f>IF('1-4'!A49&lt;&gt;"", '1-4'!C49, "")</f>
        <v>เด็กชายอนันต์ ทรงพลัง</v>
      </c>
      <c r="D49" s="18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77">
        <f>IF('1-4'!A49:A93="","",COUNTIF(E49:AR49,"/"))</f>
        <v>0</v>
      </c>
      <c r="AT49" s="77">
        <f>IF('1-4'!A49:A93="","",COUNTIF(E49:AR49,"ล"))</f>
        <v>0</v>
      </c>
      <c r="AU49" s="77">
        <f>IF('1-4'!A49:A93="","",COUNTIF(E49:AR49,"ข"))</f>
        <v>0</v>
      </c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4.1" customHeight="1" x14ac:dyDescent="0.2">
      <c r="A50" s="30">
        <f>IF('1-4'!A50&lt;&gt;"", '1-4'!A50, "")</f>
        <v>44</v>
      </c>
      <c r="B50" s="30">
        <f>IF('1-4'!A50&lt;&gt;"", '1-4'!B50, "")</f>
        <v>69044</v>
      </c>
      <c r="C50" s="21" t="str">
        <f>IF('1-4'!A50&lt;&gt;"", '1-4'!C50, "")</f>
        <v>เด็กชายอภิวัฒน์ แสนสุข</v>
      </c>
      <c r="D50" s="18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77">
        <f>IF('1-4'!A50:A94="","",COUNTIF(E50:AR50,"/"))</f>
        <v>0</v>
      </c>
      <c r="AT50" s="77">
        <f>IF('1-4'!A50:A94="","",COUNTIF(E50:AR50,"ล"))</f>
        <v>0</v>
      </c>
      <c r="AU50" s="77">
        <f>IF('1-4'!A50:A94="","",COUNTIF(E50:AR50,"ข"))</f>
        <v>0</v>
      </c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4.1" customHeight="1" x14ac:dyDescent="0.2">
      <c r="A51" s="30">
        <f>IF('1-4'!A51&lt;&gt;"", '1-4'!A51, "")</f>
        <v>45</v>
      </c>
      <c r="B51" s="30">
        <f>IF('1-4'!A51&lt;&gt;"", '1-4'!B51, "")</f>
        <v>69046</v>
      </c>
      <c r="C51" s="21" t="str">
        <f>IF('1-4'!A51&lt;&gt;"", '1-4'!C51, "")</f>
        <v>เด็กชายอัครพล บุญประคอง</v>
      </c>
      <c r="D51" s="18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77">
        <f>IF('1-4'!A51:A95="","",COUNTIF(E51:AR51,"/"))</f>
        <v>0</v>
      </c>
      <c r="AT51" s="77">
        <f>IF('1-4'!A51:A95="","",COUNTIF(E51:AR51,"ล"))</f>
        <v>0</v>
      </c>
      <c r="AU51" s="77">
        <f>IF('1-4'!A51:A95="","",COUNTIF(E51:AR51,"ข"))</f>
        <v>0</v>
      </c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4.1" customHeight="1" x14ac:dyDescent="0.45">
      <c r="A52" s="35"/>
      <c r="B52" s="35"/>
      <c r="C52" s="3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4.1" customHeight="1" x14ac:dyDescent="0.45">
      <c r="A53" s="35"/>
      <c r="B53" s="35"/>
      <c r="C53" s="3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4.1" customHeight="1" x14ac:dyDescent="0.45">
      <c r="A54" s="35"/>
      <c r="B54" s="35"/>
      <c r="C54" s="3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4.1" customHeight="1" x14ac:dyDescent="0.45">
      <c r="A55" s="35"/>
      <c r="B55" s="35"/>
      <c r="C55" s="3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ht="14.1" customHeight="1" x14ac:dyDescent="0.45">
      <c r="A56" s="35"/>
      <c r="B56" s="35"/>
      <c r="C56" s="3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ht="18.75" x14ac:dyDescent="0.45">
      <c r="A57" s="35"/>
      <c r="B57" s="35"/>
      <c r="C57" s="3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ht="18.75" x14ac:dyDescent="0.45">
      <c r="A58" s="35"/>
      <c r="B58" s="35"/>
      <c r="C58" s="3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ht="18.75" x14ac:dyDescent="0.45">
      <c r="A59" s="35"/>
      <c r="B59" s="35"/>
      <c r="C59" s="3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ht="18.75" x14ac:dyDescent="0.45">
      <c r="A60" s="35"/>
      <c r="B60" s="35"/>
      <c r="C60" s="3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ht="18.75" x14ac:dyDescent="0.45">
      <c r="A61" s="25"/>
      <c r="B61" s="25"/>
      <c r="C61" s="3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ht="18.75" x14ac:dyDescent="0.45">
      <c r="A62" s="25"/>
      <c r="B62" s="25"/>
      <c r="C62" s="3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ht="18.75" x14ac:dyDescent="0.45">
      <c r="A63" s="25"/>
      <c r="B63" s="25"/>
      <c r="C63" s="3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ht="18.75" x14ac:dyDescent="0.45">
      <c r="A64" s="25"/>
      <c r="B64" s="25"/>
      <c r="C64" s="3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18.75" x14ac:dyDescent="0.45">
      <c r="A65" s="25"/>
      <c r="B65" s="25"/>
      <c r="C65" s="3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ht="16.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ht="16.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ht="16.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ht="16.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ht="16.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ht="16.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ht="16.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ht="16.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ht="16.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ht="16.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ht="16.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ht="16.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ht="16.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ht="16.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ht="16.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ht="16.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ht="16.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ht="16.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ht="16.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ht="16.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ht="16.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ht="16.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ht="16.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ht="16.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ht="16.5" x14ac:dyDescent="0.3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ht="16.5" x14ac:dyDescent="0.3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ht="16.5" x14ac:dyDescent="0.3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ht="16.5" x14ac:dyDescent="0.3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ht="16.5" x14ac:dyDescent="0.3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ht="16.5" x14ac:dyDescent="0.3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ht="16.5" x14ac:dyDescent="0.3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ht="16.5" x14ac:dyDescent="0.3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ht="16.5" x14ac:dyDescent="0.3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ht="16.5" x14ac:dyDescent="0.3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ht="16.5" x14ac:dyDescent="0.3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ht="16.5" x14ac:dyDescent="0.3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ht="16.5" x14ac:dyDescent="0.3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ht="16.5" x14ac:dyDescent="0.3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ht="16.5" x14ac:dyDescent="0.3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ht="16.5" x14ac:dyDescent="0.3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ht="16.5" x14ac:dyDescent="0.3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ht="16.5" x14ac:dyDescent="0.3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ht="16.5" x14ac:dyDescent="0.3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ht="16.5" x14ac:dyDescent="0.3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ht="16.5" x14ac:dyDescent="0.3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ht="16.5" x14ac:dyDescent="0.3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ht="16.5" x14ac:dyDescent="0.3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ht="16.5" x14ac:dyDescent="0.3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ht="16.5" x14ac:dyDescent="0.3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ht="16.5" x14ac:dyDescent="0.3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ht="16.5" x14ac:dyDescent="0.3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ht="16.5" x14ac:dyDescent="0.3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ht="16.5" x14ac:dyDescent="0.3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ht="16.5" x14ac:dyDescent="0.3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ht="16.5" x14ac:dyDescent="0.3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ht="16.5" x14ac:dyDescent="0.3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ht="16.5" x14ac:dyDescent="0.3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ht="16.5" x14ac:dyDescent="0.3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ht="16.5" x14ac:dyDescent="0.3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ht="16.5" x14ac:dyDescent="0.3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ht="16.5" x14ac:dyDescent="0.3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ht="16.5" x14ac:dyDescent="0.3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ht="16.5" x14ac:dyDescent="0.3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ht="16.5" x14ac:dyDescent="0.3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ht="16.5" x14ac:dyDescent="0.3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ht="16.5" x14ac:dyDescent="0.3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ht="16.5" x14ac:dyDescent="0.3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ht="16.5" x14ac:dyDescent="0.3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ht="16.5" x14ac:dyDescent="0.3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ht="16.5" x14ac:dyDescent="0.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ht="16.5" x14ac:dyDescent="0.3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ht="16.5" x14ac:dyDescent="0.3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ht="16.5" x14ac:dyDescent="0.3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ht="16.5" x14ac:dyDescent="0.3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ht="16.5" x14ac:dyDescent="0.3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ht="16.5" x14ac:dyDescent="0.3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ht="16.5" x14ac:dyDescent="0.3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ht="16.5" x14ac:dyDescent="0.3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ht="16.5" x14ac:dyDescent="0.3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ht="16.5" x14ac:dyDescent="0.3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ht="16.5" x14ac:dyDescent="0.3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ht="16.5" x14ac:dyDescent="0.3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ht="16.5" x14ac:dyDescent="0.3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ht="16.5" x14ac:dyDescent="0.3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ht="16.5" x14ac:dyDescent="0.3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ht="16.5" x14ac:dyDescent="0.3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ht="16.5" x14ac:dyDescent="0.3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ht="16.5" x14ac:dyDescent="0.3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ht="16.5" x14ac:dyDescent="0.3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ht="16.5" x14ac:dyDescent="0.3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ht="16.5" x14ac:dyDescent="0.3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ht="16.5" x14ac:dyDescent="0.3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ht="16.5" x14ac:dyDescent="0.3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ht="16.5" x14ac:dyDescent="0.3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ht="16.5" x14ac:dyDescent="0.3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ht="16.5" x14ac:dyDescent="0.3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</sheetData>
  <mergeCells count="43">
    <mergeCell ref="AI5:AJ5"/>
    <mergeCell ref="AK5:AL5"/>
    <mergeCell ref="AM5:AN5"/>
    <mergeCell ref="AO5:AP5"/>
    <mergeCell ref="AQ5:AR5"/>
    <mergeCell ref="Y5:Z5"/>
    <mergeCell ref="AA5:AB5"/>
    <mergeCell ref="AC5:AD5"/>
    <mergeCell ref="AE5:AF5"/>
    <mergeCell ref="AG5:AH5"/>
    <mergeCell ref="Y3:AH3"/>
    <mergeCell ref="AI3:AR3"/>
    <mergeCell ref="E4:N4"/>
    <mergeCell ref="O4:X4"/>
    <mergeCell ref="Y4:AH4"/>
    <mergeCell ref="AI4:AR4"/>
    <mergeCell ref="B3:B6"/>
    <mergeCell ref="C3:C6"/>
    <mergeCell ref="O5:P5"/>
    <mergeCell ref="Q5:R5"/>
    <mergeCell ref="E5:F5"/>
    <mergeCell ref="G5:H5"/>
    <mergeCell ref="I5:J5"/>
    <mergeCell ref="K5:L5"/>
    <mergeCell ref="M5:N5"/>
    <mergeCell ref="E3:N3"/>
    <mergeCell ref="O3:X3"/>
    <mergeCell ref="A1:AU1"/>
    <mergeCell ref="A2:AU2"/>
    <mergeCell ref="BO3:BT3"/>
    <mergeCell ref="AS4:AU5"/>
    <mergeCell ref="AW4:BB4"/>
    <mergeCell ref="BC4:BH4"/>
    <mergeCell ref="BI4:BN4"/>
    <mergeCell ref="BO4:BT4"/>
    <mergeCell ref="AS3:AU3"/>
    <mergeCell ref="AW3:BB3"/>
    <mergeCell ref="S5:T5"/>
    <mergeCell ref="U5:V5"/>
    <mergeCell ref="W5:X5"/>
    <mergeCell ref="BC3:BH3"/>
    <mergeCell ref="BI3:BN3"/>
    <mergeCell ref="A3:A6"/>
  </mergeCells>
  <phoneticPr fontId="31" type="noConversion"/>
  <pageMargins left="0.7" right="0.7" top="0.75" bottom="0.75" header="0.3" footer="0.3"/>
  <pageSetup paperSize="9" scale="80" orientation="portrait" horizontalDpi="4294967293" verticalDpi="0" r:id="rId1"/>
  <colBreaks count="1" manualBreakCount="1">
    <brk id="4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50"/>
  <sheetViews>
    <sheetView view="pageBreakPreview" zoomScale="160" zoomScaleNormal="120" zoomScaleSheetLayoutView="160" workbookViewId="0">
      <selection activeCell="L6" sqref="L6"/>
    </sheetView>
  </sheetViews>
  <sheetFormatPr defaultColWidth="8.625" defaultRowHeight="18.75" x14ac:dyDescent="0.45"/>
  <cols>
    <col min="1" max="1" width="5.125" style="35" customWidth="1"/>
    <col min="2" max="2" width="7.125" style="35" customWidth="1"/>
    <col min="3" max="3" width="20.875" style="35" customWidth="1"/>
    <col min="4" max="4" width="5.875" style="35" customWidth="1"/>
    <col min="5" max="6" width="6.125" style="35" customWidth="1"/>
    <col min="7" max="7" width="6.5" style="35" customWidth="1"/>
    <col min="8" max="8" width="9.25" style="125" customWidth="1"/>
    <col min="9" max="9" width="6.25" style="92" customWidth="1"/>
    <col min="10" max="10" width="3.625" style="92" customWidth="1"/>
    <col min="11" max="11" width="3.625" style="35" customWidth="1"/>
    <col min="12" max="16384" width="8.625" style="72"/>
  </cols>
  <sheetData>
    <row r="1" spans="1:11" ht="21.75" customHeight="1" x14ac:dyDescent="0.2">
      <c r="A1" s="212" t="s">
        <v>133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1" ht="18.75" customHeight="1" x14ac:dyDescent="0.2">
      <c r="A2" s="202" t="s">
        <v>54</v>
      </c>
      <c r="B2" s="204" t="s">
        <v>30</v>
      </c>
      <c r="C2" s="202" t="s">
        <v>55</v>
      </c>
      <c r="D2" s="214" t="s">
        <v>56</v>
      </c>
      <c r="E2" s="214"/>
      <c r="F2" s="214"/>
      <c r="G2" s="214"/>
      <c r="H2" s="219" t="s">
        <v>77</v>
      </c>
      <c r="I2" s="186" t="s">
        <v>78</v>
      </c>
      <c r="J2" s="214" t="s">
        <v>75</v>
      </c>
      <c r="K2" s="214"/>
    </row>
    <row r="3" spans="1:11" ht="18" customHeight="1" x14ac:dyDescent="0.2">
      <c r="A3" s="203"/>
      <c r="B3" s="205"/>
      <c r="C3" s="203"/>
      <c r="D3" s="214"/>
      <c r="E3" s="214"/>
      <c r="F3" s="214"/>
      <c r="G3" s="214"/>
      <c r="H3" s="220"/>
      <c r="I3" s="187"/>
      <c r="J3" s="99" t="s">
        <v>154</v>
      </c>
      <c r="K3" s="73">
        <f>COUNTIF(I6:I50,"ปกติ")</f>
        <v>0</v>
      </c>
    </row>
    <row r="4" spans="1:11" ht="21" customHeight="1" x14ac:dyDescent="0.2">
      <c r="A4" s="203"/>
      <c r="B4" s="205"/>
      <c r="C4" s="203"/>
      <c r="D4" s="217" t="s">
        <v>49</v>
      </c>
      <c r="E4" s="217" t="s">
        <v>50</v>
      </c>
      <c r="F4" s="217" t="s">
        <v>51</v>
      </c>
      <c r="G4" s="217" t="s">
        <v>57</v>
      </c>
      <c r="H4" s="220"/>
      <c r="I4" s="187"/>
      <c r="J4" s="99" t="s">
        <v>28</v>
      </c>
      <c r="K4" s="74">
        <f>COUNTIF(I6:I51,"มส")</f>
        <v>0</v>
      </c>
    </row>
    <row r="5" spans="1:11" ht="21" customHeight="1" x14ac:dyDescent="0.45">
      <c r="A5" s="215"/>
      <c r="B5" s="216"/>
      <c r="C5" s="215"/>
      <c r="D5" s="218"/>
      <c r="E5" s="218"/>
      <c r="F5" s="218"/>
      <c r="G5" s="218"/>
      <c r="H5" s="221"/>
      <c r="I5" s="222"/>
      <c r="J5" s="126"/>
    </row>
    <row r="6" spans="1:11" ht="12" customHeight="1" x14ac:dyDescent="0.45">
      <c r="A6" s="30">
        <f>IF('1-4'!A7&lt;&gt;"", '1-4'!A7, "")</f>
        <v>1</v>
      </c>
      <c r="B6" s="30">
        <f>IF('1-4'!A7&lt;&gt;"", '1-4'!B7, "")</f>
        <v>69001</v>
      </c>
      <c r="C6" s="21" t="str">
        <f>IF('1-4'!A7&lt;&gt;"", '1-4'!C7, "")</f>
        <v>เด็กชายกฤษฎา มั่งคั่ง</v>
      </c>
      <c r="D6" s="30" t="str">
        <f>IF(SUM('1-4'!AS7,'5-8'!AS7,'9-12'!AS7,'13-16'!AS7,'17-20'!AS7)=0,"",SUM('1-4'!AS7,'5-8'!AS7,'9-12'!AS7,'13-16'!AS7,'17-20'!AS7))</f>
        <v/>
      </c>
      <c r="E6" s="30" t="str">
        <f>IF(SUM('1-4'!AT7,'5-8'!AT7,'9-12'!AT7,'13-16'!AT7,'17-20'!AT7)=0,"",SUM('1-4'!AT7,'5-8'!AT7,'9-12'!AT7,'13-16'!AT7,'17-20'!AT7))</f>
        <v/>
      </c>
      <c r="F6" s="30" t="str">
        <f>IF(SUM('1-4'!AU7,'5-8'!AU7,'9-12'!AU7,'13-16'!AU7,'17-20'!AU7)=0,"",SUM('1-4'!AU7,'5-8'!AU7,'9-12'!AU7,'13-16'!AU7,'17-20'!AU7))</f>
        <v/>
      </c>
      <c r="G6" s="30" t="str">
        <f>IF(SUM(D6:F6)=0,"",SUM(D6:F6))</f>
        <v/>
      </c>
      <c r="H6" s="124" t="str">
        <f>IF(G6="","",D6/G6)</f>
        <v/>
      </c>
      <c r="I6" s="123" t="str">
        <f>IF(G6="","",IF(N(F6)*setting!$E$6+N(E6)*setting!$E$7&gt;setting!$E$5,"มส","ปกติ"))</f>
        <v/>
      </c>
      <c r="J6" s="127"/>
      <c r="K6" s="75"/>
    </row>
    <row r="7" spans="1:11" ht="12" customHeight="1" x14ac:dyDescent="0.45">
      <c r="A7" s="30">
        <f>IF('1-4'!A8&lt;&gt;"", '1-4'!A8, "")</f>
        <v>2</v>
      </c>
      <c r="B7" s="30">
        <f>IF('1-4'!A8&lt;&gt;"", '1-4'!B8, "")</f>
        <v>69002</v>
      </c>
      <c r="C7" s="21" t="str">
        <f>IF('1-4'!A8&lt;&gt;"", '1-4'!C8, "")</f>
        <v>เด็กชายกิตติพงษ์ วงศ์สว่าง</v>
      </c>
      <c r="D7" s="30" t="str">
        <f>IF(SUM('1-4'!AS8,'5-8'!AS8,'9-12'!AS8,'13-16'!AS8,'17-20'!AS8)=0,"",SUM('1-4'!AS8,'5-8'!AS8,'9-12'!AS8,'13-16'!AS8,'17-20'!AS8))</f>
        <v/>
      </c>
      <c r="E7" s="30" t="str">
        <f>IF(SUM('1-4'!AT8,'5-8'!AT8,'9-12'!AT8,'13-16'!AT8,'17-20'!AT8)=0,"",SUM('1-4'!AT8,'5-8'!AT8,'9-12'!AT8,'13-16'!AT8,'17-20'!AT8))</f>
        <v/>
      </c>
      <c r="F7" s="30" t="str">
        <f>IF(SUM('1-4'!AU8,'5-8'!AU8,'9-12'!AU8,'13-16'!AU8,'17-20'!AU8)=0,"",SUM('1-4'!AU8,'5-8'!AU8,'9-12'!AU8,'13-16'!AU8,'17-20'!AU8))</f>
        <v/>
      </c>
      <c r="G7" s="30" t="str">
        <f t="shared" ref="G7:G50" si="0">IF(SUM(D7:F7)=0,"",SUM(D7:F7))</f>
        <v/>
      </c>
      <c r="H7" s="124" t="str">
        <f t="shared" ref="H7:H50" si="1">IF(G7="","",D7/G7)</f>
        <v/>
      </c>
      <c r="I7" s="123" t="str">
        <f>IF(G7="","",IF(N(F7)*setting!$E$6+N(E7)*setting!$E$7&gt;setting!$E$5,"มส","ปกติ"))</f>
        <v/>
      </c>
      <c r="J7" s="128"/>
      <c r="K7" s="75"/>
    </row>
    <row r="8" spans="1:11" ht="12" customHeight="1" x14ac:dyDescent="0.45">
      <c r="A8" s="30">
        <f>IF('1-4'!A9&lt;&gt;"", '1-4'!A9, "")</f>
        <v>3</v>
      </c>
      <c r="B8" s="30">
        <f>IF('1-4'!A9&lt;&gt;"", '1-4'!B9, "")</f>
        <v>69003</v>
      </c>
      <c r="C8" s="21" t="str">
        <f>IF('1-4'!A9&lt;&gt;"", '1-4'!C9, "")</f>
        <v>เด็กชายโกเมศ รัตนวิจิตร</v>
      </c>
      <c r="D8" s="30" t="str">
        <f>IF(SUM('1-4'!AS9,'5-8'!AS9,'9-12'!AS9,'13-16'!AS9,'17-20'!AS9)=0,"",SUM('1-4'!AS9,'5-8'!AS9,'9-12'!AS9,'13-16'!AS9,'17-20'!AS9))</f>
        <v/>
      </c>
      <c r="E8" s="30" t="str">
        <f>IF(SUM('1-4'!AT9,'5-8'!AT9,'9-12'!AT9,'13-16'!AT9,'17-20'!AT9)=0,"",SUM('1-4'!AT9,'5-8'!AT9,'9-12'!AT9,'13-16'!AT9,'17-20'!AT9))</f>
        <v/>
      </c>
      <c r="F8" s="30" t="str">
        <f>IF(SUM('1-4'!AU9,'5-8'!AU9,'9-12'!AU9,'13-16'!AU9,'17-20'!AU9)=0,"",SUM('1-4'!AU9,'5-8'!AU9,'9-12'!AU9,'13-16'!AU9,'17-20'!AU9))</f>
        <v/>
      </c>
      <c r="G8" s="30" t="str">
        <f t="shared" si="0"/>
        <v/>
      </c>
      <c r="H8" s="124" t="str">
        <f t="shared" si="1"/>
        <v/>
      </c>
      <c r="I8" s="123" t="str">
        <f>IF(G8="","",IF(N(F8)*setting!$E$6+N(E8)*setting!$E$7&gt;setting!$E$5,"มส","ปกติ"))</f>
        <v/>
      </c>
      <c r="J8" s="128"/>
      <c r="K8" s="75"/>
    </row>
    <row r="9" spans="1:11" ht="12" customHeight="1" x14ac:dyDescent="0.45">
      <c r="A9" s="30">
        <f>IF('1-4'!A10&lt;&gt;"", '1-4'!A10, "")</f>
        <v>4</v>
      </c>
      <c r="B9" s="30">
        <f>IF('1-4'!A10&lt;&gt;"", '1-4'!B10, "")</f>
        <v>69004</v>
      </c>
      <c r="C9" s="21" t="str">
        <f>IF('1-4'!A10&lt;&gt;"", '1-4'!C10, "")</f>
        <v>เด็กชายจิรพัฒน์ เจริญสุข</v>
      </c>
      <c r="D9" s="30" t="str">
        <f>IF(SUM('1-4'!AS10,'5-8'!AS10,'9-12'!AS10,'13-16'!AS10,'17-20'!AS10)=0,"",SUM('1-4'!AS10,'5-8'!AS10,'9-12'!AS10,'13-16'!AS10,'17-20'!AS10))</f>
        <v/>
      </c>
      <c r="E9" s="30" t="str">
        <f>IF(SUM('1-4'!AT10,'5-8'!AT10,'9-12'!AT10,'13-16'!AT10,'17-20'!AT10)=0,"",SUM('1-4'!AT10,'5-8'!AT10,'9-12'!AT10,'13-16'!AT10,'17-20'!AT10))</f>
        <v/>
      </c>
      <c r="F9" s="30" t="str">
        <f>IF(SUM('1-4'!AU10,'5-8'!AU10,'9-12'!AU10,'13-16'!AU10,'17-20'!AU10)=0,"",SUM('1-4'!AU10,'5-8'!AU10,'9-12'!AU10,'13-16'!AU10,'17-20'!AU10))</f>
        <v/>
      </c>
      <c r="G9" s="30" t="str">
        <f t="shared" si="0"/>
        <v/>
      </c>
      <c r="H9" s="124" t="str">
        <f t="shared" si="1"/>
        <v/>
      </c>
      <c r="I9" s="123" t="str">
        <f>IF(G9="","",IF(N(F9)*setting!$E$6+N(E9)*setting!$E$7&gt;setting!$E$5,"มส","ปกติ"))</f>
        <v/>
      </c>
      <c r="J9" s="128"/>
      <c r="K9" s="75"/>
    </row>
    <row r="10" spans="1:11" ht="12" customHeight="1" x14ac:dyDescent="0.45">
      <c r="A10" s="30">
        <f>IF('1-4'!A11&lt;&gt;"", '1-4'!A11, "")</f>
        <v>5</v>
      </c>
      <c r="B10" s="30">
        <f>IF('1-4'!A11&lt;&gt;"", '1-4'!B11, "")</f>
        <v>69005</v>
      </c>
      <c r="C10" s="21" t="str">
        <f>IF('1-4'!A11&lt;&gt;"", '1-4'!C11, "")</f>
        <v>เด็กชายเจษฎาภรณ์ แสนดี</v>
      </c>
      <c r="D10" s="30" t="str">
        <f>IF(SUM('1-4'!AS11,'5-8'!AS11,'9-12'!AS11,'13-16'!AS11,'17-20'!AS11)=0,"",SUM('1-4'!AS11,'5-8'!AS11,'9-12'!AS11,'13-16'!AS11,'17-20'!AS11))</f>
        <v/>
      </c>
      <c r="E10" s="30" t="str">
        <f>IF(SUM('1-4'!AT11,'5-8'!AT11,'9-12'!AT11,'13-16'!AT11,'17-20'!AT11)=0,"",SUM('1-4'!AT11,'5-8'!AT11,'9-12'!AT11,'13-16'!AT11,'17-20'!AT11))</f>
        <v/>
      </c>
      <c r="F10" s="30" t="str">
        <f>IF(SUM('1-4'!AU11,'5-8'!AU11,'9-12'!AU11,'13-16'!AU11,'17-20'!AU11)=0,"",SUM('1-4'!AU11,'5-8'!AU11,'9-12'!AU11,'13-16'!AU11,'17-20'!AU11))</f>
        <v/>
      </c>
      <c r="G10" s="30" t="str">
        <f t="shared" si="0"/>
        <v/>
      </c>
      <c r="H10" s="124" t="str">
        <f t="shared" si="1"/>
        <v/>
      </c>
      <c r="I10" s="123" t="str">
        <f>IF(G10="","",IF(N(F10)*setting!$E$6+N(E10)*setting!$E$7&gt;setting!$E$5,"มส","ปกติ"))</f>
        <v/>
      </c>
      <c r="J10" s="128"/>
      <c r="K10" s="75"/>
    </row>
    <row r="11" spans="1:11" ht="12" customHeight="1" x14ac:dyDescent="0.45">
      <c r="A11" s="30">
        <f>IF('1-4'!A12&lt;&gt;"", '1-4'!A12, "")</f>
        <v>6</v>
      </c>
      <c r="B11" s="30">
        <f>IF('1-4'!A12&lt;&gt;"", '1-4'!B12, "")</f>
        <v>69006</v>
      </c>
      <c r="C11" s="21" t="str">
        <f>IF('1-4'!A12&lt;&gt;"", '1-4'!C12, "")</f>
        <v>เด็กชายชยพล นามไพเราะ</v>
      </c>
      <c r="D11" s="30" t="str">
        <f>IF(SUM('1-4'!AS12,'5-8'!AS12,'9-12'!AS12,'13-16'!AS12,'17-20'!AS12)=0,"",SUM('1-4'!AS12,'5-8'!AS12,'9-12'!AS12,'13-16'!AS12,'17-20'!AS12))</f>
        <v/>
      </c>
      <c r="E11" s="30" t="str">
        <f>IF(SUM('1-4'!AT12,'5-8'!AT12,'9-12'!AT12,'13-16'!AT12,'17-20'!AT12)=0,"",SUM('1-4'!AT12,'5-8'!AT12,'9-12'!AT12,'13-16'!AT12,'17-20'!AT12))</f>
        <v/>
      </c>
      <c r="F11" s="30" t="str">
        <f>IF(SUM('1-4'!AU12,'5-8'!AU12,'9-12'!AU12,'13-16'!AU12,'17-20'!AU12)=0,"",SUM('1-4'!AU12,'5-8'!AU12,'9-12'!AU12,'13-16'!AU12,'17-20'!AU12))</f>
        <v/>
      </c>
      <c r="G11" s="30" t="str">
        <f t="shared" si="0"/>
        <v/>
      </c>
      <c r="H11" s="124" t="str">
        <f t="shared" si="1"/>
        <v/>
      </c>
      <c r="I11" s="123" t="str">
        <f>IF(G11="","",IF(N(F11)*setting!$E$6+N(E11)*setting!$E$7&gt;setting!$E$5,"มส","ปกติ"))</f>
        <v/>
      </c>
      <c r="J11" s="128"/>
      <c r="K11" s="75"/>
    </row>
    <row r="12" spans="1:11" ht="12" customHeight="1" x14ac:dyDescent="0.45">
      <c r="A12" s="30">
        <f>IF('1-4'!A13&lt;&gt;"", '1-4'!A13, "")</f>
        <v>7</v>
      </c>
      <c r="B12" s="30">
        <f>IF('1-4'!A13&lt;&gt;"", '1-4'!B13, "")</f>
        <v>69007</v>
      </c>
      <c r="C12" s="21" t="str">
        <f>IF('1-4'!A13&lt;&gt;"", '1-4'!C13, "")</f>
        <v>เด็กชายชัชวาลย์ สุขเกษม</v>
      </c>
      <c r="D12" s="30" t="str">
        <f>IF(SUM('1-4'!AS13,'5-8'!AS13,'9-12'!AS13,'13-16'!AS13,'17-20'!AS13)=0,"",SUM('1-4'!AS13,'5-8'!AS13,'9-12'!AS13,'13-16'!AS13,'17-20'!AS13))</f>
        <v/>
      </c>
      <c r="E12" s="30" t="str">
        <f>IF(SUM('1-4'!AT13,'5-8'!AT13,'9-12'!AT13,'13-16'!AT13,'17-20'!AT13)=0,"",SUM('1-4'!AT13,'5-8'!AT13,'9-12'!AT13,'13-16'!AT13,'17-20'!AT13))</f>
        <v/>
      </c>
      <c r="F12" s="30" t="str">
        <f>IF(SUM('1-4'!AU13,'5-8'!AU13,'9-12'!AU13,'13-16'!AU13,'17-20'!AU13)=0,"",SUM('1-4'!AU13,'5-8'!AU13,'9-12'!AU13,'13-16'!AU13,'17-20'!AU13))</f>
        <v/>
      </c>
      <c r="G12" s="30" t="str">
        <f t="shared" si="0"/>
        <v/>
      </c>
      <c r="H12" s="124" t="str">
        <f t="shared" si="1"/>
        <v/>
      </c>
      <c r="I12" s="123" t="str">
        <f>IF(G12="","",IF(N(F12)*setting!$E$6+N(E12)*setting!$E$7&gt;setting!$E$5,"มส","ปกติ"))</f>
        <v/>
      </c>
      <c r="J12" s="128"/>
      <c r="K12" s="75"/>
    </row>
    <row r="13" spans="1:11" ht="12" customHeight="1" x14ac:dyDescent="0.45">
      <c r="A13" s="30">
        <f>IF('1-4'!A14&lt;&gt;"", '1-4'!A14, "")</f>
        <v>8</v>
      </c>
      <c r="B13" s="30">
        <f>IF('1-4'!A14&lt;&gt;"", '1-4'!B14, "")</f>
        <v>69008</v>
      </c>
      <c r="C13" s="21" t="str">
        <f>IF('1-4'!A14&lt;&gt;"", '1-4'!C14, "")</f>
        <v>เด็กชายชัยชนะ รักชาติ</v>
      </c>
      <c r="D13" s="30" t="str">
        <f>IF(SUM('1-4'!AS14,'5-8'!AS14,'9-12'!AS14,'13-16'!AS14,'17-20'!AS14)=0,"",SUM('1-4'!AS14,'5-8'!AS14,'9-12'!AS14,'13-16'!AS14,'17-20'!AS14))</f>
        <v/>
      </c>
      <c r="E13" s="30" t="str">
        <f>IF(SUM('1-4'!AT14,'5-8'!AT14,'9-12'!AT14,'13-16'!AT14,'17-20'!AT14)=0,"",SUM('1-4'!AT14,'5-8'!AT14,'9-12'!AT14,'13-16'!AT14,'17-20'!AT14))</f>
        <v/>
      </c>
      <c r="F13" s="30" t="str">
        <f>IF(SUM('1-4'!AU14,'5-8'!AU14,'9-12'!AU14,'13-16'!AU14,'17-20'!AU14)=0,"",SUM('1-4'!AU14,'5-8'!AU14,'9-12'!AU14,'13-16'!AU14,'17-20'!AU14))</f>
        <v/>
      </c>
      <c r="G13" s="30" t="str">
        <f t="shared" si="0"/>
        <v/>
      </c>
      <c r="H13" s="124" t="str">
        <f t="shared" si="1"/>
        <v/>
      </c>
      <c r="I13" s="123" t="str">
        <f>IF(G13="","",IF(N(F13)*setting!$E$6+N(E13)*setting!$E$7&gt;setting!$E$5,"มส","ปกติ"))</f>
        <v/>
      </c>
      <c r="J13" s="128"/>
      <c r="K13" s="75"/>
    </row>
    <row r="14" spans="1:11" ht="12" customHeight="1" x14ac:dyDescent="0.45">
      <c r="A14" s="30">
        <f>IF('1-4'!A15&lt;&gt;"", '1-4'!A15, "")</f>
        <v>9</v>
      </c>
      <c r="B14" s="30">
        <f>IF('1-4'!A15&lt;&gt;"", '1-4'!B15, "")</f>
        <v>69009</v>
      </c>
      <c r="C14" s="21" t="str">
        <f>IF('1-4'!A15&lt;&gt;"", '1-4'!C15, "")</f>
        <v>เด็กชายโชติวิทย์ สิทธิชัย</v>
      </c>
      <c r="D14" s="30" t="str">
        <f>IF(SUM('1-4'!AS15,'5-8'!AS15,'9-12'!AS15,'13-16'!AS15,'17-20'!AS15)=0,"",SUM('1-4'!AS15,'5-8'!AS15,'9-12'!AS15,'13-16'!AS15,'17-20'!AS15))</f>
        <v/>
      </c>
      <c r="E14" s="30" t="str">
        <f>IF(SUM('1-4'!AT15,'5-8'!AT15,'9-12'!AT15,'13-16'!AT15,'17-20'!AT15)=0,"",SUM('1-4'!AT15,'5-8'!AT15,'9-12'!AT15,'13-16'!AT15,'17-20'!AT15))</f>
        <v/>
      </c>
      <c r="F14" s="30" t="str">
        <f>IF(SUM('1-4'!AU15,'5-8'!AU15,'9-12'!AU15,'13-16'!AU15,'17-20'!AU15)=0,"",SUM('1-4'!AU15,'5-8'!AU15,'9-12'!AU15,'13-16'!AU15,'17-20'!AU15))</f>
        <v/>
      </c>
      <c r="G14" s="30" t="str">
        <f t="shared" si="0"/>
        <v/>
      </c>
      <c r="H14" s="124" t="str">
        <f t="shared" si="1"/>
        <v/>
      </c>
      <c r="I14" s="123" t="str">
        <f>IF(G14="","",IF(N(F14)*setting!$E$6+N(E14)*setting!$E$7&gt;setting!$E$5,"มส","ปกติ"))</f>
        <v/>
      </c>
      <c r="J14" s="128"/>
      <c r="K14" s="75"/>
    </row>
    <row r="15" spans="1:11" ht="12" customHeight="1" x14ac:dyDescent="0.45">
      <c r="A15" s="30">
        <f>IF('1-4'!A16&lt;&gt;"", '1-4'!A16, "")</f>
        <v>10</v>
      </c>
      <c r="B15" s="30">
        <f>IF('1-4'!A16&lt;&gt;"", '1-4'!B16, "")</f>
        <v>69010</v>
      </c>
      <c r="C15" s="21" t="str">
        <f>IF('1-4'!A16&lt;&gt;"", '1-4'!C16, "")</f>
        <v>เด็กชายณพงศ์ มงคลชัย</v>
      </c>
      <c r="D15" s="30" t="str">
        <f>IF(SUM('1-4'!AS16,'5-8'!AS16,'9-12'!AS16,'13-16'!AS16,'17-20'!AS16)=0,"",SUM('1-4'!AS16,'5-8'!AS16,'9-12'!AS16,'13-16'!AS16,'17-20'!AS16))</f>
        <v/>
      </c>
      <c r="E15" s="30" t="str">
        <f>IF(SUM('1-4'!AT16,'5-8'!AT16,'9-12'!AT16,'13-16'!AT16,'17-20'!AT16)=0,"",SUM('1-4'!AT16,'5-8'!AT16,'9-12'!AT16,'13-16'!AT16,'17-20'!AT16))</f>
        <v/>
      </c>
      <c r="F15" s="30" t="str">
        <f>IF(SUM('1-4'!AU16,'5-8'!AU16,'9-12'!AU16,'13-16'!AU16,'17-20'!AU16)=0,"",SUM('1-4'!AU16,'5-8'!AU16,'9-12'!AU16,'13-16'!AU16,'17-20'!AU16))</f>
        <v/>
      </c>
      <c r="G15" s="30" t="str">
        <f t="shared" si="0"/>
        <v/>
      </c>
      <c r="H15" s="124" t="str">
        <f t="shared" si="1"/>
        <v/>
      </c>
      <c r="I15" s="123" t="str">
        <f>IF(G15="","",IF(N(F15)*setting!$E$6+N(E15)*setting!$E$7&gt;setting!$E$5,"มส","ปกติ"))</f>
        <v/>
      </c>
      <c r="J15" s="128"/>
      <c r="K15" s="75"/>
    </row>
    <row r="16" spans="1:11" ht="12" customHeight="1" x14ac:dyDescent="0.45">
      <c r="A16" s="30">
        <f>IF('1-4'!A17&lt;&gt;"", '1-4'!A17, "")</f>
        <v>11</v>
      </c>
      <c r="B16" s="30">
        <f>IF('1-4'!A17&lt;&gt;"", '1-4'!B17, "")</f>
        <v>69011</v>
      </c>
      <c r="C16" s="21" t="str">
        <f>IF('1-4'!A17&lt;&gt;"", '1-4'!C17, "")</f>
        <v>เด็กชายณัฐกร ศรีประเสริฐ</v>
      </c>
      <c r="D16" s="30" t="str">
        <f>IF(SUM('1-4'!AS17,'5-8'!AS17,'9-12'!AS17,'13-16'!AS17,'17-20'!AS17)=0,"",SUM('1-4'!AS17,'5-8'!AS17,'9-12'!AS17,'13-16'!AS17,'17-20'!AS17))</f>
        <v/>
      </c>
      <c r="E16" s="30" t="str">
        <f>IF(SUM('1-4'!AT17,'5-8'!AT17,'9-12'!AT17,'13-16'!AT17,'17-20'!AT17)=0,"",SUM('1-4'!AT17,'5-8'!AT17,'9-12'!AT17,'13-16'!AT17,'17-20'!AT17))</f>
        <v/>
      </c>
      <c r="F16" s="30" t="str">
        <f>IF(SUM('1-4'!AU17,'5-8'!AU17,'9-12'!AU17,'13-16'!AU17,'17-20'!AU17)=0,"",SUM('1-4'!AU17,'5-8'!AU17,'9-12'!AU17,'13-16'!AU17,'17-20'!AU17))</f>
        <v/>
      </c>
      <c r="G16" s="30" t="str">
        <f t="shared" si="0"/>
        <v/>
      </c>
      <c r="H16" s="124" t="str">
        <f t="shared" si="1"/>
        <v/>
      </c>
      <c r="I16" s="123" t="str">
        <f>IF(G16="","",IF(N(F16)*setting!$E$6+N(E16)*setting!$E$7&gt;setting!$E$5,"มส","ปกติ"))</f>
        <v/>
      </c>
      <c r="J16" s="128"/>
      <c r="K16" s="75"/>
    </row>
    <row r="17" spans="1:11" ht="12" customHeight="1" x14ac:dyDescent="0.45">
      <c r="A17" s="30">
        <f>IF('1-4'!A18&lt;&gt;"", '1-4'!A18, "")</f>
        <v>12</v>
      </c>
      <c r="B17" s="30">
        <f>IF('1-4'!A18&lt;&gt;"", '1-4'!B18, "")</f>
        <v>69012</v>
      </c>
      <c r="C17" s="21" t="str">
        <f>IF('1-4'!A18&lt;&gt;"", '1-4'!C18, "")</f>
        <v>เด็กชายณัฐพล ผาสุข</v>
      </c>
      <c r="D17" s="30" t="str">
        <f>IF(SUM('1-4'!AS18,'5-8'!AS18,'9-12'!AS18,'13-16'!AS18,'17-20'!AS18)=0,"",SUM('1-4'!AS18,'5-8'!AS18,'9-12'!AS18,'13-16'!AS18,'17-20'!AS18))</f>
        <v/>
      </c>
      <c r="E17" s="30" t="str">
        <f>IF(SUM('1-4'!AT18,'5-8'!AT18,'9-12'!AT18,'13-16'!AT18,'17-20'!AT18)=0,"",SUM('1-4'!AT18,'5-8'!AT18,'9-12'!AT18,'13-16'!AT18,'17-20'!AT18))</f>
        <v/>
      </c>
      <c r="F17" s="30" t="str">
        <f>IF(SUM('1-4'!AU18,'5-8'!AU18,'9-12'!AU18,'13-16'!AU18,'17-20'!AU18)=0,"",SUM('1-4'!AU18,'5-8'!AU18,'9-12'!AU18,'13-16'!AU18,'17-20'!AU18))</f>
        <v/>
      </c>
      <c r="G17" s="30" t="str">
        <f t="shared" si="0"/>
        <v/>
      </c>
      <c r="H17" s="124" t="str">
        <f t="shared" si="1"/>
        <v/>
      </c>
      <c r="I17" s="123" t="str">
        <f>IF(G17="","",IF(N(F17)*setting!$E$6+N(E17)*setting!$E$7&gt;setting!$E$5,"มส","ปกติ"))</f>
        <v/>
      </c>
      <c r="J17" s="128"/>
      <c r="K17" s="75"/>
    </row>
    <row r="18" spans="1:11" ht="12" customHeight="1" x14ac:dyDescent="0.45">
      <c r="A18" s="30">
        <f>IF('1-4'!A19&lt;&gt;"", '1-4'!A19, "")</f>
        <v>13</v>
      </c>
      <c r="B18" s="30">
        <f>IF('1-4'!A19&lt;&gt;"", '1-4'!B19, "")</f>
        <v>69013</v>
      </c>
      <c r="C18" s="21" t="str">
        <f>IF('1-4'!A19&lt;&gt;"", '1-4'!C19, "")</f>
        <v>เด็กชายดนัย สมบูรณ์</v>
      </c>
      <c r="D18" s="30" t="str">
        <f>IF(SUM('1-4'!AS19,'5-8'!AS19,'9-12'!AS19,'13-16'!AS19,'17-20'!AS19)=0,"",SUM('1-4'!AS19,'5-8'!AS19,'9-12'!AS19,'13-16'!AS19,'17-20'!AS19))</f>
        <v/>
      </c>
      <c r="E18" s="30" t="str">
        <f>IF(SUM('1-4'!AT19,'5-8'!AT19,'9-12'!AT19,'13-16'!AT19,'17-20'!AT19)=0,"",SUM('1-4'!AT19,'5-8'!AT19,'9-12'!AT19,'13-16'!AT19,'17-20'!AT19))</f>
        <v/>
      </c>
      <c r="F18" s="30" t="str">
        <f>IF(SUM('1-4'!AU19,'5-8'!AU19,'9-12'!AU19,'13-16'!AU19,'17-20'!AU19)=0,"",SUM('1-4'!AU19,'5-8'!AU19,'9-12'!AU19,'13-16'!AU19,'17-20'!AU19))</f>
        <v/>
      </c>
      <c r="G18" s="30" t="str">
        <f t="shared" si="0"/>
        <v/>
      </c>
      <c r="H18" s="124" t="str">
        <f t="shared" si="1"/>
        <v/>
      </c>
      <c r="I18" s="123" t="str">
        <f>IF(G18="","",IF(N(F18)*setting!$E$6+N(E18)*setting!$E$7&gt;setting!$E$5,"มส","ปกติ"))</f>
        <v/>
      </c>
      <c r="J18" s="128"/>
      <c r="K18" s="75"/>
    </row>
    <row r="19" spans="1:11" ht="12" customHeight="1" x14ac:dyDescent="0.45">
      <c r="A19" s="30">
        <f>IF('1-4'!A20&lt;&gt;"", '1-4'!A20, "")</f>
        <v>14</v>
      </c>
      <c r="B19" s="30">
        <f>IF('1-4'!A20&lt;&gt;"", '1-4'!B20, "")</f>
        <v>69014</v>
      </c>
      <c r="C19" s="21" t="str">
        <f>IF('1-4'!A20&lt;&gt;"", '1-4'!C20, "")</f>
        <v>เด็กชายเดชาธร ทองอ่อน</v>
      </c>
      <c r="D19" s="30" t="str">
        <f>IF(SUM('1-4'!AS20,'5-8'!AS20,'9-12'!AS20,'13-16'!AS20,'17-20'!AS20)=0,"",SUM('1-4'!AS20,'5-8'!AS20,'9-12'!AS20,'13-16'!AS20,'17-20'!AS20))</f>
        <v/>
      </c>
      <c r="E19" s="30" t="str">
        <f>IF(SUM('1-4'!AT20,'5-8'!AT20,'9-12'!AT20,'13-16'!AT20,'17-20'!AT20)=0,"",SUM('1-4'!AT20,'5-8'!AT20,'9-12'!AT20,'13-16'!AT20,'17-20'!AT20))</f>
        <v/>
      </c>
      <c r="F19" s="30" t="str">
        <f>IF(SUM('1-4'!AU20,'5-8'!AU20,'9-12'!AU20,'13-16'!AU20,'17-20'!AU20)=0,"",SUM('1-4'!AU20,'5-8'!AU20,'9-12'!AU20,'13-16'!AU20,'17-20'!AU20))</f>
        <v/>
      </c>
      <c r="G19" s="30" t="str">
        <f t="shared" si="0"/>
        <v/>
      </c>
      <c r="H19" s="124" t="str">
        <f t="shared" si="1"/>
        <v/>
      </c>
      <c r="I19" s="123" t="str">
        <f>IF(G19="","",IF(N(F19)*setting!$E$6+N(E19)*setting!$E$7&gt;setting!$E$5,"มส","ปกติ"))</f>
        <v/>
      </c>
      <c r="J19" s="128"/>
      <c r="K19" s="75"/>
    </row>
    <row r="20" spans="1:11" ht="12" customHeight="1" x14ac:dyDescent="0.45">
      <c r="A20" s="30">
        <f>IF('1-4'!A21&lt;&gt;"", '1-4'!A21, "")</f>
        <v>15</v>
      </c>
      <c r="B20" s="30">
        <f>IF('1-4'!A21&lt;&gt;"", '1-4'!B21, "")</f>
        <v>69015</v>
      </c>
      <c r="C20" s="21" t="str">
        <f>IF('1-4'!A21&lt;&gt;"", '1-4'!C21, "")</f>
        <v>เด็กชายทรงพล ทรัพย์สิน</v>
      </c>
      <c r="D20" s="30" t="str">
        <f>IF(SUM('1-4'!AS21,'5-8'!AS21,'9-12'!AS21,'13-16'!AS21,'17-20'!AS21)=0,"",SUM('1-4'!AS21,'5-8'!AS21,'9-12'!AS21,'13-16'!AS21,'17-20'!AS21))</f>
        <v/>
      </c>
      <c r="E20" s="30" t="str">
        <f>IF(SUM('1-4'!AT21,'5-8'!AT21,'9-12'!AT21,'13-16'!AT21,'17-20'!AT21)=0,"",SUM('1-4'!AT21,'5-8'!AT21,'9-12'!AT21,'13-16'!AT21,'17-20'!AT21))</f>
        <v/>
      </c>
      <c r="F20" s="30" t="str">
        <f>IF(SUM('1-4'!AU21,'5-8'!AU21,'9-12'!AU21,'13-16'!AU21,'17-20'!AU21)=0,"",SUM('1-4'!AU21,'5-8'!AU21,'9-12'!AU21,'13-16'!AU21,'17-20'!AU21))</f>
        <v/>
      </c>
      <c r="G20" s="30" t="str">
        <f t="shared" si="0"/>
        <v/>
      </c>
      <c r="H20" s="124" t="str">
        <f t="shared" si="1"/>
        <v/>
      </c>
      <c r="I20" s="123" t="str">
        <f>IF(G20="","",IF(N(F20)*setting!$E$6+N(E20)*setting!$E$7&gt;setting!$E$5,"มส","ปกติ"))</f>
        <v/>
      </c>
      <c r="J20" s="128"/>
      <c r="K20" s="75"/>
    </row>
    <row r="21" spans="1:11" ht="12" customHeight="1" x14ac:dyDescent="0.45">
      <c r="A21" s="30">
        <f>IF('1-4'!A22&lt;&gt;"", '1-4'!A22, "")</f>
        <v>16</v>
      </c>
      <c r="B21" s="30">
        <f>IF('1-4'!A22&lt;&gt;"", '1-4'!B22, "")</f>
        <v>69016</v>
      </c>
      <c r="C21" s="21" t="str">
        <f>IF('1-4'!A22&lt;&gt;"", '1-4'!C22, "")</f>
        <v>เด็กชายธนกฤต มีประเสริฐ</v>
      </c>
      <c r="D21" s="30" t="str">
        <f>IF(SUM('1-4'!AS22,'5-8'!AS22,'9-12'!AS22,'13-16'!AS22,'17-20'!AS22)=0,"",SUM('1-4'!AS22,'5-8'!AS22,'9-12'!AS22,'13-16'!AS22,'17-20'!AS22))</f>
        <v/>
      </c>
      <c r="E21" s="30" t="str">
        <f>IF(SUM('1-4'!AT22,'5-8'!AT22,'9-12'!AT22,'13-16'!AT22,'17-20'!AT22)=0,"",SUM('1-4'!AT22,'5-8'!AT22,'9-12'!AT22,'13-16'!AT22,'17-20'!AT22))</f>
        <v/>
      </c>
      <c r="F21" s="30" t="str">
        <f>IF(SUM('1-4'!AU22,'5-8'!AU22,'9-12'!AU22,'13-16'!AU22,'17-20'!AU22)=0,"",SUM('1-4'!AU22,'5-8'!AU22,'9-12'!AU22,'13-16'!AU22,'17-20'!AU22))</f>
        <v/>
      </c>
      <c r="G21" s="30" t="str">
        <f t="shared" si="0"/>
        <v/>
      </c>
      <c r="H21" s="124" t="str">
        <f t="shared" si="1"/>
        <v/>
      </c>
      <c r="I21" s="123" t="str">
        <f>IF(G21="","",IF(N(F21)*setting!$E$6+N(E21)*setting!$E$7&gt;setting!$E$5,"มส","ปกติ"))</f>
        <v/>
      </c>
      <c r="J21" s="128"/>
      <c r="K21" s="75"/>
    </row>
    <row r="22" spans="1:11" ht="12" customHeight="1" x14ac:dyDescent="0.45">
      <c r="A22" s="30">
        <f>IF('1-4'!A23&lt;&gt;"", '1-4'!A23, "")</f>
        <v>17</v>
      </c>
      <c r="B22" s="30">
        <f>IF('1-4'!A23&lt;&gt;"", '1-4'!B23, "")</f>
        <v>69017</v>
      </c>
      <c r="C22" s="21" t="str">
        <f>IF('1-4'!A23&lt;&gt;"", '1-4'!C23, "")</f>
        <v>เด็กชายธนภัทร บุญส่ง</v>
      </c>
      <c r="D22" s="30" t="str">
        <f>IF(SUM('1-4'!AS23,'5-8'!AS23,'9-12'!AS23,'13-16'!AS23,'17-20'!AS23)=0,"",SUM('1-4'!AS23,'5-8'!AS23,'9-12'!AS23,'13-16'!AS23,'17-20'!AS23))</f>
        <v/>
      </c>
      <c r="E22" s="30" t="str">
        <f>IF(SUM('1-4'!AT23,'5-8'!AT23,'9-12'!AT23,'13-16'!AT23,'17-20'!AT23)=0,"",SUM('1-4'!AT23,'5-8'!AT23,'9-12'!AT23,'13-16'!AT23,'17-20'!AT23))</f>
        <v/>
      </c>
      <c r="F22" s="30" t="str">
        <f>IF(SUM('1-4'!AU23,'5-8'!AU23,'9-12'!AU23,'13-16'!AU23,'17-20'!AU23)=0,"",SUM('1-4'!AU23,'5-8'!AU23,'9-12'!AU23,'13-16'!AU23,'17-20'!AU23))</f>
        <v/>
      </c>
      <c r="G22" s="30" t="str">
        <f t="shared" si="0"/>
        <v/>
      </c>
      <c r="H22" s="124" t="str">
        <f t="shared" si="1"/>
        <v/>
      </c>
      <c r="I22" s="123" t="str">
        <f>IF(G22="","",IF(N(F22)*setting!$E$6+N(E22)*setting!$E$7&gt;setting!$E$5,"มส","ปกติ"))</f>
        <v/>
      </c>
      <c r="J22" s="128"/>
      <c r="K22" s="75"/>
    </row>
    <row r="23" spans="1:11" ht="12" customHeight="1" x14ac:dyDescent="0.45">
      <c r="A23" s="30">
        <f>IF('1-4'!A24&lt;&gt;"", '1-4'!A24, "")</f>
        <v>18</v>
      </c>
      <c r="B23" s="30">
        <f>IF('1-4'!A24&lt;&gt;"", '1-4'!B24, "")</f>
        <v>69018</v>
      </c>
      <c r="C23" s="21" t="str">
        <f>IF('1-4'!A24&lt;&gt;"", '1-4'!C24, "")</f>
        <v>เด็กชายธวัชชัย ใฝ่ฝัน</v>
      </c>
      <c r="D23" s="30" t="str">
        <f>IF(SUM('1-4'!AS24,'5-8'!AS24,'9-12'!AS24,'13-16'!AS24,'17-20'!AS24)=0,"",SUM('1-4'!AS24,'5-8'!AS24,'9-12'!AS24,'13-16'!AS24,'17-20'!AS24))</f>
        <v/>
      </c>
      <c r="E23" s="30" t="str">
        <f>IF(SUM('1-4'!AT24,'5-8'!AT24,'9-12'!AT24,'13-16'!AT24,'17-20'!AT24)=0,"",SUM('1-4'!AT24,'5-8'!AT24,'9-12'!AT24,'13-16'!AT24,'17-20'!AT24))</f>
        <v/>
      </c>
      <c r="F23" s="30" t="str">
        <f>IF(SUM('1-4'!AU24,'5-8'!AU24,'9-12'!AU24,'13-16'!AU24,'17-20'!AU24)=0,"",SUM('1-4'!AU24,'5-8'!AU24,'9-12'!AU24,'13-16'!AU24,'17-20'!AU24))</f>
        <v/>
      </c>
      <c r="G23" s="30" t="str">
        <f t="shared" si="0"/>
        <v/>
      </c>
      <c r="H23" s="124" t="str">
        <f t="shared" si="1"/>
        <v/>
      </c>
      <c r="I23" s="123" t="str">
        <f>IF(G23="","",IF(N(F23)*setting!$E$6+N(E23)*setting!$E$7&gt;setting!$E$5,"มส","ปกติ"))</f>
        <v/>
      </c>
      <c r="J23" s="128"/>
      <c r="K23" s="75"/>
    </row>
    <row r="24" spans="1:11" ht="12" customHeight="1" x14ac:dyDescent="0.45">
      <c r="A24" s="30">
        <f>IF('1-4'!A25&lt;&gt;"", '1-4'!A25, "")</f>
        <v>19</v>
      </c>
      <c r="B24" s="30">
        <f>IF('1-4'!A25&lt;&gt;"", '1-4'!B25, "")</f>
        <v>69019</v>
      </c>
      <c r="C24" s="21" t="str">
        <f>IF('1-4'!A25&lt;&gt;"", '1-4'!C25, "")</f>
        <v>เด็กชายธีรทัศน์ ยิ่งยืน</v>
      </c>
      <c r="D24" s="30" t="str">
        <f>IF(SUM('1-4'!AS25,'5-8'!AS25,'9-12'!AS25,'13-16'!AS25,'17-20'!AS25)=0,"",SUM('1-4'!AS25,'5-8'!AS25,'9-12'!AS25,'13-16'!AS25,'17-20'!AS25))</f>
        <v/>
      </c>
      <c r="E24" s="30" t="str">
        <f>IF(SUM('1-4'!AT25,'5-8'!AT25,'9-12'!AT25,'13-16'!AT25,'17-20'!AT25)=0,"",SUM('1-4'!AT25,'5-8'!AT25,'9-12'!AT25,'13-16'!AT25,'17-20'!AT25))</f>
        <v/>
      </c>
      <c r="F24" s="30" t="str">
        <f>IF(SUM('1-4'!AU25,'5-8'!AU25,'9-12'!AU25,'13-16'!AU25,'17-20'!AU25)=0,"",SUM('1-4'!AU25,'5-8'!AU25,'9-12'!AU25,'13-16'!AU25,'17-20'!AU25))</f>
        <v/>
      </c>
      <c r="G24" s="30" t="str">
        <f t="shared" si="0"/>
        <v/>
      </c>
      <c r="H24" s="124" t="str">
        <f t="shared" si="1"/>
        <v/>
      </c>
      <c r="I24" s="123" t="str">
        <f>IF(G24="","",IF(N(F24)*setting!$E$6+N(E24)*setting!$E$7&gt;setting!$E$5,"มส","ปกติ"))</f>
        <v/>
      </c>
      <c r="J24" s="128"/>
      <c r="K24" s="75"/>
    </row>
    <row r="25" spans="1:11" ht="12" customHeight="1" x14ac:dyDescent="0.45">
      <c r="A25" s="30">
        <f>IF('1-4'!A26&lt;&gt;"", '1-4'!A26, "")</f>
        <v>20</v>
      </c>
      <c r="B25" s="30">
        <f>IF('1-4'!A26&lt;&gt;"", '1-4'!B26, "")</f>
        <v>69020</v>
      </c>
      <c r="C25" s="21" t="str">
        <f>IF('1-4'!A26&lt;&gt;"", '1-4'!C26, "")</f>
        <v>เด็กชายนันทวัฒน์ เกิดโชค</v>
      </c>
      <c r="D25" s="30" t="str">
        <f>IF(SUM('1-4'!AS26,'5-8'!AS26,'9-12'!AS26,'13-16'!AS26,'17-20'!AS26)=0,"",SUM('1-4'!AS26,'5-8'!AS26,'9-12'!AS26,'13-16'!AS26,'17-20'!AS26))</f>
        <v/>
      </c>
      <c r="E25" s="30" t="str">
        <f>IF(SUM('1-4'!AT26,'5-8'!AT26,'9-12'!AT26,'13-16'!AT26,'17-20'!AT26)=0,"",SUM('1-4'!AT26,'5-8'!AT26,'9-12'!AT26,'13-16'!AT26,'17-20'!AT26))</f>
        <v/>
      </c>
      <c r="F25" s="30" t="str">
        <f>IF(SUM('1-4'!AU26,'5-8'!AU26,'9-12'!AU26,'13-16'!AU26,'17-20'!AU26)=0,"",SUM('1-4'!AU26,'5-8'!AU26,'9-12'!AU26,'13-16'!AU26,'17-20'!AU26))</f>
        <v/>
      </c>
      <c r="G25" s="30" t="str">
        <f t="shared" si="0"/>
        <v/>
      </c>
      <c r="H25" s="124" t="str">
        <f t="shared" si="1"/>
        <v/>
      </c>
      <c r="I25" s="123" t="str">
        <f>IF(G25="","",IF(N(F25)*setting!$E$6+N(E25)*setting!$E$7&gt;setting!$E$5,"มส","ปกติ"))</f>
        <v/>
      </c>
      <c r="J25" s="128"/>
      <c r="K25" s="75"/>
    </row>
    <row r="26" spans="1:11" ht="12" customHeight="1" x14ac:dyDescent="0.45">
      <c r="A26" s="30">
        <f>IF('1-4'!A27&lt;&gt;"", '1-4'!A27, "")</f>
        <v>21</v>
      </c>
      <c r="B26" s="30">
        <f>IF('1-4'!A27&lt;&gt;"", '1-4'!B27, "")</f>
        <v>69021</v>
      </c>
      <c r="C26" s="21" t="str">
        <f>IF('1-4'!A27&lt;&gt;"", '1-4'!C27, "")</f>
        <v>เด็กชายนิธิกร คงทน</v>
      </c>
      <c r="D26" s="30" t="str">
        <f>IF(SUM('1-4'!AS27,'5-8'!AS27,'9-12'!AS27,'13-16'!AS27,'17-20'!AS27)=0,"",SUM('1-4'!AS27,'5-8'!AS27,'9-12'!AS27,'13-16'!AS27,'17-20'!AS27))</f>
        <v/>
      </c>
      <c r="E26" s="30" t="str">
        <f>IF(SUM('1-4'!AT27,'5-8'!AT27,'9-12'!AT27,'13-16'!AT27,'17-20'!AT27)=0,"",SUM('1-4'!AT27,'5-8'!AT27,'9-12'!AT27,'13-16'!AT27,'17-20'!AT27))</f>
        <v/>
      </c>
      <c r="F26" s="30" t="str">
        <f>IF(SUM('1-4'!AU27,'5-8'!AU27,'9-12'!AU27,'13-16'!AU27,'17-20'!AU27)=0,"",SUM('1-4'!AU27,'5-8'!AU27,'9-12'!AU27,'13-16'!AU27,'17-20'!AU27))</f>
        <v/>
      </c>
      <c r="G26" s="30" t="str">
        <f t="shared" si="0"/>
        <v/>
      </c>
      <c r="H26" s="124" t="str">
        <f t="shared" si="1"/>
        <v/>
      </c>
      <c r="I26" s="123" t="str">
        <f>IF(G26="","",IF(N(F26)*setting!$E$6+N(E26)*setting!$E$7&gt;setting!$E$5,"มส","ปกติ"))</f>
        <v/>
      </c>
      <c r="J26" s="128"/>
      <c r="K26" s="75"/>
    </row>
    <row r="27" spans="1:11" ht="12" customHeight="1" x14ac:dyDescent="0.45">
      <c r="A27" s="30">
        <f>IF('1-4'!A28&lt;&gt;"", '1-4'!A28, "")</f>
        <v>22</v>
      </c>
      <c r="B27" s="30">
        <f>IF('1-4'!A28&lt;&gt;"", '1-4'!B28, "")</f>
        <v>69022</v>
      </c>
      <c r="C27" s="21" t="str">
        <f>IF('1-4'!A28&lt;&gt;"", '1-4'!C28, "")</f>
        <v>เด็กชายปกรณ์ เพียรพยายาม</v>
      </c>
      <c r="D27" s="30" t="str">
        <f>IF(SUM('1-4'!AS28,'5-8'!AS28,'9-12'!AS28,'13-16'!AS28,'17-20'!AS28)=0,"",SUM('1-4'!AS28,'5-8'!AS28,'9-12'!AS28,'13-16'!AS28,'17-20'!AS28))</f>
        <v/>
      </c>
      <c r="E27" s="30" t="str">
        <f>IF(SUM('1-4'!AT28,'5-8'!AT28,'9-12'!AT28,'13-16'!AT28,'17-20'!AT28)=0,"",SUM('1-4'!AT28,'5-8'!AT28,'9-12'!AT28,'13-16'!AT28,'17-20'!AT28))</f>
        <v/>
      </c>
      <c r="F27" s="30" t="str">
        <f>IF(SUM('1-4'!AU28,'5-8'!AU28,'9-12'!AU28,'13-16'!AU28,'17-20'!AU28)=0,"",SUM('1-4'!AU28,'5-8'!AU28,'9-12'!AU28,'13-16'!AU28,'17-20'!AU28))</f>
        <v/>
      </c>
      <c r="G27" s="30" t="str">
        <f t="shared" si="0"/>
        <v/>
      </c>
      <c r="H27" s="124" t="str">
        <f t="shared" si="1"/>
        <v/>
      </c>
      <c r="I27" s="123" t="str">
        <f>IF(G27="","",IF(N(F27)*setting!$E$6+N(E27)*setting!$E$7&gt;setting!$E$5,"มส","ปกติ"))</f>
        <v/>
      </c>
      <c r="J27" s="128"/>
      <c r="K27" s="75"/>
    </row>
    <row r="28" spans="1:11" ht="12" customHeight="1" x14ac:dyDescent="0.45">
      <c r="A28" s="30">
        <f>IF('1-4'!A29&lt;&gt;"", '1-4'!A29, "")</f>
        <v>23</v>
      </c>
      <c r="B28" s="30">
        <f>IF('1-4'!A29&lt;&gt;"", '1-4'!B29, "")</f>
        <v>69023</v>
      </c>
      <c r="C28" s="21" t="str">
        <f>IF('1-4'!A29&lt;&gt;"", '1-4'!C29, "")</f>
        <v>เด็กชายปฏิพล แก้ววิจิตร</v>
      </c>
      <c r="D28" s="30" t="str">
        <f>IF(SUM('1-4'!AS29,'5-8'!AS29,'9-12'!AS29,'13-16'!AS29,'17-20'!AS29)=0,"",SUM('1-4'!AS29,'5-8'!AS29,'9-12'!AS29,'13-16'!AS29,'17-20'!AS29))</f>
        <v/>
      </c>
      <c r="E28" s="30" t="str">
        <f>IF(SUM('1-4'!AT29,'5-8'!AT29,'9-12'!AT29,'13-16'!AT29,'17-20'!AT29)=0,"",SUM('1-4'!AT29,'5-8'!AT29,'9-12'!AT29,'13-16'!AT29,'17-20'!AT29))</f>
        <v/>
      </c>
      <c r="F28" s="30" t="str">
        <f>IF(SUM('1-4'!AU29,'5-8'!AU29,'9-12'!AU29,'13-16'!AU29,'17-20'!AU29)=0,"",SUM('1-4'!AU29,'5-8'!AU29,'9-12'!AU29,'13-16'!AU29,'17-20'!AU29))</f>
        <v/>
      </c>
      <c r="G28" s="30" t="str">
        <f t="shared" si="0"/>
        <v/>
      </c>
      <c r="H28" s="124" t="str">
        <f t="shared" si="1"/>
        <v/>
      </c>
      <c r="I28" s="123" t="str">
        <f>IF(G28="","",IF(N(F28)*setting!$E$6+N(E28)*setting!$E$7&gt;setting!$E$5,"มส","ปกติ"))</f>
        <v/>
      </c>
      <c r="J28" s="128"/>
      <c r="K28" s="75"/>
    </row>
    <row r="29" spans="1:11" ht="12" customHeight="1" x14ac:dyDescent="0.45">
      <c r="A29" s="30">
        <f>IF('1-4'!A30&lt;&gt;"", '1-4'!A30, "")</f>
        <v>24</v>
      </c>
      <c r="B29" s="30">
        <f>IF('1-4'!A30&lt;&gt;"", '1-4'!B30, "")</f>
        <v>69024</v>
      </c>
      <c r="C29" s="21" t="str">
        <f>IF('1-4'!A30&lt;&gt;"", '1-4'!C30, "")</f>
        <v>เด็กชายปณิธาน มั่นคง</v>
      </c>
      <c r="D29" s="30" t="str">
        <f>IF(SUM('1-4'!AS30,'5-8'!AS30,'9-12'!AS30,'13-16'!AS30,'17-20'!AS30)=0,"",SUM('1-4'!AS30,'5-8'!AS30,'9-12'!AS30,'13-16'!AS30,'17-20'!AS30))</f>
        <v/>
      </c>
      <c r="E29" s="30" t="str">
        <f>IF(SUM('1-4'!AT30,'5-8'!AT30,'9-12'!AT30,'13-16'!AT30,'17-20'!AT30)=0,"",SUM('1-4'!AT30,'5-8'!AT30,'9-12'!AT30,'13-16'!AT30,'17-20'!AT30))</f>
        <v/>
      </c>
      <c r="F29" s="30" t="str">
        <f>IF(SUM('1-4'!AU30,'5-8'!AU30,'9-12'!AU30,'13-16'!AU30,'17-20'!AU30)=0,"",SUM('1-4'!AU30,'5-8'!AU30,'9-12'!AU30,'13-16'!AU30,'17-20'!AU30))</f>
        <v/>
      </c>
      <c r="G29" s="30" t="str">
        <f t="shared" si="0"/>
        <v/>
      </c>
      <c r="H29" s="124" t="str">
        <f t="shared" si="1"/>
        <v/>
      </c>
      <c r="I29" s="123" t="str">
        <f>IF(G29="","",IF(N(F29)*setting!$E$6+N(E29)*setting!$E$7&gt;setting!$E$5,"มส","ปกติ"))</f>
        <v/>
      </c>
      <c r="J29" s="128"/>
      <c r="K29" s="75"/>
    </row>
    <row r="30" spans="1:11" ht="12" customHeight="1" x14ac:dyDescent="0.45">
      <c r="A30" s="30">
        <f>IF('1-4'!A31&lt;&gt;"", '1-4'!A31, "")</f>
        <v>25</v>
      </c>
      <c r="B30" s="30">
        <f>IF('1-4'!A31&lt;&gt;"", '1-4'!B31, "")</f>
        <v>69025</v>
      </c>
      <c r="C30" s="21" t="str">
        <f>IF('1-4'!A31&lt;&gt;"", '1-4'!C31, "")</f>
        <v>เด็กชายพงศธร ใจบุญ</v>
      </c>
      <c r="D30" s="30" t="str">
        <f>IF(SUM('1-4'!AS31,'5-8'!AS31,'9-12'!AS31,'13-16'!AS31,'17-20'!AS31)=0,"",SUM('1-4'!AS31,'5-8'!AS31,'9-12'!AS31,'13-16'!AS31,'17-20'!AS31))</f>
        <v/>
      </c>
      <c r="E30" s="30" t="str">
        <f>IF(SUM('1-4'!AT31,'5-8'!AT31,'9-12'!AT31,'13-16'!AT31,'17-20'!AT31)=0,"",SUM('1-4'!AT31,'5-8'!AT31,'9-12'!AT31,'13-16'!AT31,'17-20'!AT31))</f>
        <v/>
      </c>
      <c r="F30" s="30" t="str">
        <f>IF(SUM('1-4'!AU31,'5-8'!AU31,'9-12'!AU31,'13-16'!AU31,'17-20'!AU31)=0,"",SUM('1-4'!AU31,'5-8'!AU31,'9-12'!AU31,'13-16'!AU31,'17-20'!AU31))</f>
        <v/>
      </c>
      <c r="G30" s="30" t="str">
        <f t="shared" si="0"/>
        <v/>
      </c>
      <c r="H30" s="124" t="str">
        <f t="shared" si="1"/>
        <v/>
      </c>
      <c r="I30" s="123" t="str">
        <f>IF(G30="","",IF(N(F30)*setting!$E$6+N(E30)*setting!$E$7&gt;setting!$E$5,"มส","ปกติ"))</f>
        <v/>
      </c>
      <c r="J30" s="128"/>
      <c r="K30" s="75"/>
    </row>
    <row r="31" spans="1:11" ht="12" customHeight="1" x14ac:dyDescent="0.45">
      <c r="A31" s="30">
        <f>IF('1-4'!A32&lt;&gt;"", '1-4'!A32, "")</f>
        <v>26</v>
      </c>
      <c r="B31" s="30">
        <f>IF('1-4'!A32&lt;&gt;"", '1-4'!B32, "")</f>
        <v>69026</v>
      </c>
      <c r="C31" s="21" t="str">
        <f>IF('1-4'!A32&lt;&gt;"", '1-4'!C32, "")</f>
        <v>เด็กชายพรหมมินทร์ แสงจันทร์</v>
      </c>
      <c r="D31" s="30" t="str">
        <f>IF(SUM('1-4'!AS32,'5-8'!AS32,'9-12'!AS32,'13-16'!AS32,'17-20'!AS32)=0,"",SUM('1-4'!AS32,'5-8'!AS32,'9-12'!AS32,'13-16'!AS32,'17-20'!AS32))</f>
        <v/>
      </c>
      <c r="E31" s="30" t="str">
        <f>IF(SUM('1-4'!AT32,'5-8'!AT32,'9-12'!AT32,'13-16'!AT32,'17-20'!AT32)=0,"",SUM('1-4'!AT32,'5-8'!AT32,'9-12'!AT32,'13-16'!AT32,'17-20'!AT32))</f>
        <v/>
      </c>
      <c r="F31" s="30" t="str">
        <f>IF(SUM('1-4'!AU32,'5-8'!AU32,'9-12'!AU32,'13-16'!AU32,'17-20'!AU32)=0,"",SUM('1-4'!AU32,'5-8'!AU32,'9-12'!AU32,'13-16'!AU32,'17-20'!AU32))</f>
        <v/>
      </c>
      <c r="G31" s="30" t="str">
        <f t="shared" si="0"/>
        <v/>
      </c>
      <c r="H31" s="124" t="str">
        <f t="shared" si="1"/>
        <v/>
      </c>
      <c r="I31" s="123" t="str">
        <f>IF(G31="","",IF(N(F31)*setting!$E$6+N(E31)*setting!$E$7&gt;setting!$E$5,"มส","ปกติ"))</f>
        <v/>
      </c>
      <c r="J31" s="128"/>
      <c r="K31" s="75"/>
    </row>
    <row r="32" spans="1:11" ht="12" customHeight="1" x14ac:dyDescent="0.45">
      <c r="A32" s="30">
        <f>IF('1-4'!A33&lt;&gt;"", '1-4'!A33, "")</f>
        <v>27</v>
      </c>
      <c r="B32" s="30">
        <f>IF('1-4'!A33&lt;&gt;"", '1-4'!B33, "")</f>
        <v>69027</v>
      </c>
      <c r="C32" s="21" t="str">
        <f>IF('1-4'!A33&lt;&gt;"", '1-4'!C33, "")</f>
        <v>เด็กชายพลากร อรุณสวัสดิ์</v>
      </c>
      <c r="D32" s="30" t="str">
        <f>IF(SUM('1-4'!AS33,'5-8'!AS33,'9-12'!AS33,'13-16'!AS33,'17-20'!AS33)=0,"",SUM('1-4'!AS33,'5-8'!AS33,'9-12'!AS33,'13-16'!AS33,'17-20'!AS33))</f>
        <v/>
      </c>
      <c r="E32" s="30" t="str">
        <f>IF(SUM('1-4'!AT33,'5-8'!AT33,'9-12'!AT33,'13-16'!AT33,'17-20'!AT33)=0,"",SUM('1-4'!AT33,'5-8'!AT33,'9-12'!AT33,'13-16'!AT33,'17-20'!AT33))</f>
        <v/>
      </c>
      <c r="F32" s="30" t="str">
        <f>IF(SUM('1-4'!AU33,'5-8'!AU33,'9-12'!AU33,'13-16'!AU33,'17-20'!AU33)=0,"",SUM('1-4'!AU33,'5-8'!AU33,'9-12'!AU33,'13-16'!AU33,'17-20'!AU33))</f>
        <v/>
      </c>
      <c r="G32" s="30" t="str">
        <f t="shared" si="0"/>
        <v/>
      </c>
      <c r="H32" s="124" t="str">
        <f t="shared" si="1"/>
        <v/>
      </c>
      <c r="I32" s="123" t="str">
        <f>IF(G32="","",IF(N(F32)*setting!$E$6+N(E32)*setting!$E$7&gt;setting!$E$5,"มส","ปกติ"))</f>
        <v/>
      </c>
      <c r="J32" s="128"/>
      <c r="K32" s="75"/>
    </row>
    <row r="33" spans="1:13" ht="12" customHeight="1" x14ac:dyDescent="0.45">
      <c r="A33" s="30">
        <f>IF('1-4'!A34&lt;&gt;"", '1-4'!A34, "")</f>
        <v>28</v>
      </c>
      <c r="B33" s="30">
        <f>IF('1-4'!A34&lt;&gt;"", '1-4'!B34, "")</f>
        <v>69028</v>
      </c>
      <c r="C33" s="21" t="str">
        <f>IF('1-4'!A34&lt;&gt;"", '1-4'!C34, "")</f>
        <v>เด็กชายพิพัฒน์ วงศ์คำ</v>
      </c>
      <c r="D33" s="30" t="str">
        <f>IF(SUM('1-4'!AS34,'5-8'!AS34,'9-12'!AS34,'13-16'!AS34,'17-20'!AS34)=0,"",SUM('1-4'!AS34,'5-8'!AS34,'9-12'!AS34,'13-16'!AS34,'17-20'!AS34))</f>
        <v/>
      </c>
      <c r="E33" s="30" t="str">
        <f>IF(SUM('1-4'!AT34,'5-8'!AT34,'9-12'!AT34,'13-16'!AT34,'17-20'!AT34)=0,"",SUM('1-4'!AT34,'5-8'!AT34,'9-12'!AT34,'13-16'!AT34,'17-20'!AT34))</f>
        <v/>
      </c>
      <c r="F33" s="30" t="str">
        <f>IF(SUM('1-4'!AU34,'5-8'!AU34,'9-12'!AU34,'13-16'!AU34,'17-20'!AU34)=0,"",SUM('1-4'!AU34,'5-8'!AU34,'9-12'!AU34,'13-16'!AU34,'17-20'!AU34))</f>
        <v/>
      </c>
      <c r="G33" s="30" t="str">
        <f t="shared" si="0"/>
        <v/>
      </c>
      <c r="H33" s="124" t="str">
        <f t="shared" si="1"/>
        <v/>
      </c>
      <c r="I33" s="123" t="str">
        <f>IF(G33="","",IF(N(F33)*setting!$E$6+N(E33)*setting!$E$7&gt;setting!$E$5,"มส","ปกติ"))</f>
        <v/>
      </c>
      <c r="J33" s="128"/>
      <c r="K33" s="75"/>
    </row>
    <row r="34" spans="1:13" ht="12" customHeight="1" x14ac:dyDescent="0.45">
      <c r="A34" s="30">
        <f>IF('1-4'!A35&lt;&gt;"", '1-4'!A35, "")</f>
        <v>29</v>
      </c>
      <c r="B34" s="30">
        <f>IF('1-4'!A35&lt;&gt;"", '1-4'!B35, "")</f>
        <v>69029</v>
      </c>
      <c r="C34" s="21" t="str">
        <f>IF('1-4'!A35&lt;&gt;"", '1-4'!C35, "")</f>
        <v>เด็กชายพีรพล พงษ์ศิริ</v>
      </c>
      <c r="D34" s="30" t="str">
        <f>IF(SUM('1-4'!AS35,'5-8'!AS35,'9-12'!AS35,'13-16'!AS35,'17-20'!AS35)=0,"",SUM('1-4'!AS35,'5-8'!AS35,'9-12'!AS35,'13-16'!AS35,'17-20'!AS35))</f>
        <v/>
      </c>
      <c r="E34" s="30" t="str">
        <f>IF(SUM('1-4'!AT35,'5-8'!AT35,'9-12'!AT35,'13-16'!AT35,'17-20'!AT35)=0,"",SUM('1-4'!AT35,'5-8'!AT35,'9-12'!AT35,'13-16'!AT35,'17-20'!AT35))</f>
        <v/>
      </c>
      <c r="F34" s="30" t="str">
        <f>IF(SUM('1-4'!AU35,'5-8'!AU35,'9-12'!AU35,'13-16'!AU35,'17-20'!AU35)=0,"",SUM('1-4'!AU35,'5-8'!AU35,'9-12'!AU35,'13-16'!AU35,'17-20'!AU35))</f>
        <v/>
      </c>
      <c r="G34" s="30" t="str">
        <f t="shared" si="0"/>
        <v/>
      </c>
      <c r="H34" s="124" t="str">
        <f t="shared" si="1"/>
        <v/>
      </c>
      <c r="I34" s="123" t="str">
        <f>IF(G34="","",IF(N(F34)*setting!$E$6+N(E34)*setting!$E$7&gt;setting!$E$5,"มส","ปกติ"))</f>
        <v/>
      </c>
      <c r="J34" s="128"/>
      <c r="K34" s="75"/>
    </row>
    <row r="35" spans="1:13" ht="12" customHeight="1" x14ac:dyDescent="0.45">
      <c r="A35" s="30">
        <f>IF('1-4'!A36&lt;&gt;"", '1-4'!A36, "")</f>
        <v>30</v>
      </c>
      <c r="B35" s="30">
        <f>IF('1-4'!A36&lt;&gt;"", '1-4'!B36, "")</f>
        <v>69030</v>
      </c>
      <c r="C35" s="21" t="str">
        <f>IF('1-4'!A36&lt;&gt;"", '1-4'!C36, "")</f>
        <v>เด็กชายภานุพงศ์ ศรีเมือง</v>
      </c>
      <c r="D35" s="30" t="str">
        <f>IF(SUM('1-4'!AS36,'5-8'!AS36,'9-12'!AS36,'13-16'!AS36,'17-20'!AS36)=0,"",SUM('1-4'!AS36,'5-8'!AS36,'9-12'!AS36,'13-16'!AS36,'17-20'!AS36))</f>
        <v/>
      </c>
      <c r="E35" s="30" t="str">
        <f>IF(SUM('1-4'!AT36,'5-8'!AT36,'9-12'!AT36,'13-16'!AT36,'17-20'!AT36)=0,"",SUM('1-4'!AT36,'5-8'!AT36,'9-12'!AT36,'13-16'!AT36,'17-20'!AT36))</f>
        <v/>
      </c>
      <c r="F35" s="30" t="str">
        <f>IF(SUM('1-4'!AU36,'5-8'!AU36,'9-12'!AU36,'13-16'!AU36,'17-20'!AU36)=0,"",SUM('1-4'!AU36,'5-8'!AU36,'9-12'!AU36,'13-16'!AU36,'17-20'!AU36))</f>
        <v/>
      </c>
      <c r="G35" s="30" t="str">
        <f t="shared" si="0"/>
        <v/>
      </c>
      <c r="H35" s="124" t="str">
        <f t="shared" si="1"/>
        <v/>
      </c>
      <c r="I35" s="123" t="str">
        <f>IF(G35="","",IF(N(F35)*setting!$E$6+N(E35)*setting!$E$7&gt;setting!$E$5,"มส","ปกติ"))</f>
        <v/>
      </c>
      <c r="J35" s="128"/>
      <c r="K35" s="75"/>
    </row>
    <row r="36" spans="1:13" ht="12" customHeight="1" x14ac:dyDescent="0.45">
      <c r="A36" s="30">
        <f>IF('1-4'!A37&lt;&gt;"", '1-4'!A37, "")</f>
        <v>31</v>
      </c>
      <c r="B36" s="30">
        <f>IF('1-4'!A37&lt;&gt;"", '1-4'!B37, "")</f>
        <v>69031</v>
      </c>
      <c r="C36" s="21" t="str">
        <f>IF('1-4'!A37&lt;&gt;"", '1-4'!C37, "")</f>
        <v>เด็กชายภูมินทร์ อุดมสุข</v>
      </c>
      <c r="D36" s="30" t="str">
        <f>IF(SUM('1-4'!AS37,'5-8'!AS37,'9-12'!AS37,'13-16'!AS37,'17-20'!AS37)=0,"",SUM('1-4'!AS37,'5-8'!AS37,'9-12'!AS37,'13-16'!AS37,'17-20'!AS37))</f>
        <v/>
      </c>
      <c r="E36" s="30" t="str">
        <f>IF(SUM('1-4'!AT37,'5-8'!AT37,'9-12'!AT37,'13-16'!AT37,'17-20'!AT37)=0,"",SUM('1-4'!AT37,'5-8'!AT37,'9-12'!AT37,'13-16'!AT37,'17-20'!AT37))</f>
        <v/>
      </c>
      <c r="F36" s="30" t="str">
        <f>IF(SUM('1-4'!AU37,'5-8'!AU37,'9-12'!AU37,'13-16'!AU37,'17-20'!AU37)=0,"",SUM('1-4'!AU37,'5-8'!AU37,'9-12'!AU37,'13-16'!AU37,'17-20'!AU37))</f>
        <v/>
      </c>
      <c r="G36" s="30" t="str">
        <f t="shared" si="0"/>
        <v/>
      </c>
      <c r="H36" s="124" t="str">
        <f t="shared" si="1"/>
        <v/>
      </c>
      <c r="I36" s="123" t="str">
        <f>IF(G36="","",IF(N(F36)*setting!$E$6+N(E36)*setting!$E$7&gt;setting!$E$5,"มส","ปกติ"))</f>
        <v/>
      </c>
      <c r="J36" s="128"/>
      <c r="K36" s="75"/>
    </row>
    <row r="37" spans="1:13" ht="12" customHeight="1" x14ac:dyDescent="0.45">
      <c r="A37" s="30">
        <f>IF('1-4'!A38&lt;&gt;"", '1-4'!A38, "")</f>
        <v>32</v>
      </c>
      <c r="B37" s="30">
        <f>IF('1-4'!A38&lt;&gt;"", '1-4'!B38, "")</f>
        <v>69032</v>
      </c>
      <c r="C37" s="21" t="str">
        <f>IF('1-4'!A38&lt;&gt;"", '1-4'!C38, "")</f>
        <v>เด็กชายมนัสวิน รุ่งเรือง</v>
      </c>
      <c r="D37" s="30" t="str">
        <f>IF(SUM('1-4'!AS38,'5-8'!AS38,'9-12'!AS38,'13-16'!AS38,'17-20'!AS38)=0,"",SUM('1-4'!AS38,'5-8'!AS38,'9-12'!AS38,'13-16'!AS38,'17-20'!AS38))</f>
        <v/>
      </c>
      <c r="E37" s="30" t="str">
        <f>IF(SUM('1-4'!AT38,'5-8'!AT38,'9-12'!AT38,'13-16'!AT38,'17-20'!AT38)=0,"",SUM('1-4'!AT38,'5-8'!AT38,'9-12'!AT38,'13-16'!AT38,'17-20'!AT38))</f>
        <v/>
      </c>
      <c r="F37" s="30" t="str">
        <f>IF(SUM('1-4'!AU38,'5-8'!AU38,'9-12'!AU38,'13-16'!AU38,'17-20'!AU38)=0,"",SUM('1-4'!AU38,'5-8'!AU38,'9-12'!AU38,'13-16'!AU38,'17-20'!AU38))</f>
        <v/>
      </c>
      <c r="G37" s="30" t="str">
        <f t="shared" si="0"/>
        <v/>
      </c>
      <c r="H37" s="124" t="str">
        <f t="shared" si="1"/>
        <v/>
      </c>
      <c r="I37" s="123" t="str">
        <f>IF(G37="","",IF(N(F37)*setting!$E$6+N(E37)*setting!$E$7&gt;setting!$E$5,"มส","ปกติ"))</f>
        <v/>
      </c>
      <c r="J37" s="128"/>
      <c r="K37" s="75"/>
    </row>
    <row r="38" spans="1:13" ht="12" customHeight="1" x14ac:dyDescent="0.45">
      <c r="A38" s="30">
        <f>IF('1-4'!A39&lt;&gt;"", '1-4'!A39, "")</f>
        <v>33</v>
      </c>
      <c r="B38" s="30">
        <f>IF('1-4'!A39&lt;&gt;"", '1-4'!B39, "")</f>
        <v>69033</v>
      </c>
      <c r="C38" s="21" t="str">
        <f>IF('1-4'!A39&lt;&gt;"", '1-4'!C39, "")</f>
        <v>เด็กชายเมธาสิทธิ์ กิจเจริญ</v>
      </c>
      <c r="D38" s="30" t="str">
        <f>IF(SUM('1-4'!AS39,'5-8'!AS39,'9-12'!AS39,'13-16'!AS39,'17-20'!AS39)=0,"",SUM('1-4'!AS39,'5-8'!AS39,'9-12'!AS39,'13-16'!AS39,'17-20'!AS39))</f>
        <v/>
      </c>
      <c r="E38" s="30" t="str">
        <f>IF(SUM('1-4'!AT39,'5-8'!AT39,'9-12'!AT39,'13-16'!AT39,'17-20'!AT39)=0,"",SUM('1-4'!AT39,'5-8'!AT39,'9-12'!AT39,'13-16'!AT39,'17-20'!AT39))</f>
        <v/>
      </c>
      <c r="F38" s="30" t="str">
        <f>IF(SUM('1-4'!AU39,'5-8'!AU39,'9-12'!AU39,'13-16'!AU39,'17-20'!AU39)=0,"",SUM('1-4'!AU39,'5-8'!AU39,'9-12'!AU39,'13-16'!AU39,'17-20'!AU39))</f>
        <v/>
      </c>
      <c r="G38" s="30" t="str">
        <f t="shared" si="0"/>
        <v/>
      </c>
      <c r="H38" s="124" t="str">
        <f t="shared" si="1"/>
        <v/>
      </c>
      <c r="I38" s="123" t="str">
        <f>IF(G38="","",IF(N(F38)*setting!$E$6+N(E38)*setting!$E$7&gt;setting!$E$5,"มส","ปกติ"))</f>
        <v/>
      </c>
      <c r="J38" s="128"/>
      <c r="K38" s="75"/>
    </row>
    <row r="39" spans="1:13" ht="12" customHeight="1" x14ac:dyDescent="0.45">
      <c r="A39" s="30">
        <f>IF('1-4'!A40&lt;&gt;"", '1-4'!A40, "")</f>
        <v>34</v>
      </c>
      <c r="B39" s="30">
        <f>IF('1-4'!A40&lt;&gt;"", '1-4'!B40, "")</f>
        <v>69034</v>
      </c>
      <c r="C39" s="21" t="str">
        <f>IF('1-4'!A40&lt;&gt;"", '1-4'!C40, "")</f>
        <v>เด็กชายรชต พัฒนสิน</v>
      </c>
      <c r="D39" s="30" t="str">
        <f>IF(SUM('1-4'!AS40,'5-8'!AS40,'9-12'!AS40,'13-16'!AS40,'17-20'!AS40)=0,"",SUM('1-4'!AS40,'5-8'!AS40,'9-12'!AS40,'13-16'!AS40,'17-20'!AS40))</f>
        <v/>
      </c>
      <c r="E39" s="30" t="str">
        <f>IF(SUM('1-4'!AT40,'5-8'!AT40,'9-12'!AT40,'13-16'!AT40,'17-20'!AT40)=0,"",SUM('1-4'!AT40,'5-8'!AT40,'9-12'!AT40,'13-16'!AT40,'17-20'!AT40))</f>
        <v/>
      </c>
      <c r="F39" s="30" t="str">
        <f>IF(SUM('1-4'!AU40,'5-8'!AU40,'9-12'!AU40,'13-16'!AU40,'17-20'!AU40)=0,"",SUM('1-4'!AU40,'5-8'!AU40,'9-12'!AU40,'13-16'!AU40,'17-20'!AU40))</f>
        <v/>
      </c>
      <c r="G39" s="30" t="str">
        <f t="shared" si="0"/>
        <v/>
      </c>
      <c r="H39" s="124" t="str">
        <f t="shared" si="1"/>
        <v/>
      </c>
      <c r="I39" s="123" t="str">
        <f>IF(G39="","",IF(N(F39)*setting!$E$6+N(E39)*setting!$E$7&gt;setting!$E$5,"มส","ปกติ"))</f>
        <v/>
      </c>
      <c r="J39" s="128"/>
      <c r="K39" s="75"/>
    </row>
    <row r="40" spans="1:13" ht="12" customHeight="1" x14ac:dyDescent="0.45">
      <c r="A40" s="30">
        <f>IF('1-4'!A41&lt;&gt;"", '1-4'!A41, "")</f>
        <v>35</v>
      </c>
      <c r="B40" s="30">
        <f>IF('1-4'!A41&lt;&gt;"", '1-4'!B41, "")</f>
        <v>69035</v>
      </c>
      <c r="C40" s="21" t="str">
        <f>IF('1-4'!A41&lt;&gt;"", '1-4'!C41, "")</f>
        <v>เด็กชายรณกร นามสกุลดี</v>
      </c>
      <c r="D40" s="30" t="str">
        <f>IF(SUM('1-4'!AS41,'5-8'!AS41,'9-12'!AS41,'13-16'!AS41,'17-20'!AS41)=0,"",SUM('1-4'!AS41,'5-8'!AS41,'9-12'!AS41,'13-16'!AS41,'17-20'!AS41))</f>
        <v/>
      </c>
      <c r="E40" s="30" t="str">
        <f>IF(SUM('1-4'!AT41,'5-8'!AT41,'9-12'!AT41,'13-16'!AT41,'17-20'!AT41)=0,"",SUM('1-4'!AT41,'5-8'!AT41,'9-12'!AT41,'13-16'!AT41,'17-20'!AT41))</f>
        <v/>
      </c>
      <c r="F40" s="30" t="str">
        <f>IF(SUM('1-4'!AU41,'5-8'!AU41,'9-12'!AU41,'13-16'!AU41,'17-20'!AU41)=0,"",SUM('1-4'!AU41,'5-8'!AU41,'9-12'!AU41,'13-16'!AU41,'17-20'!AU41))</f>
        <v/>
      </c>
      <c r="G40" s="30" t="str">
        <f t="shared" si="0"/>
        <v/>
      </c>
      <c r="H40" s="124" t="str">
        <f t="shared" si="1"/>
        <v/>
      </c>
      <c r="I40" s="123" t="str">
        <f>IF(G40="","",IF(N(F40)*setting!$E$6+N(E40)*setting!$E$7&gt;setting!$E$5,"มส","ปกติ"))</f>
        <v/>
      </c>
      <c r="J40" s="128"/>
      <c r="K40" s="75"/>
    </row>
    <row r="41" spans="1:13" ht="12" customHeight="1" x14ac:dyDescent="0.45">
      <c r="A41" s="30">
        <f>IF('1-4'!A42&lt;&gt;"", '1-4'!A42, "")</f>
        <v>36</v>
      </c>
      <c r="B41" s="30">
        <f>IF('1-4'!A42&lt;&gt;"", '1-4'!B42, "")</f>
        <v>69036</v>
      </c>
      <c r="C41" s="21" t="str">
        <f>IF('1-4'!A42&lt;&gt;"", '1-4'!C42, "")</f>
        <v>เด็กชายวรวุฒิ สดใส</v>
      </c>
      <c r="D41" s="30" t="str">
        <f>IF(SUM('1-4'!AS42,'5-8'!AS42,'9-12'!AS42,'13-16'!AS42,'17-20'!AS42)=0,"",SUM('1-4'!AS42,'5-8'!AS42,'9-12'!AS42,'13-16'!AS42,'17-20'!AS42))</f>
        <v/>
      </c>
      <c r="E41" s="30" t="str">
        <f>IF(SUM('1-4'!AT42,'5-8'!AT42,'9-12'!AT42,'13-16'!AT42,'17-20'!AT42)=0,"",SUM('1-4'!AT42,'5-8'!AT42,'9-12'!AT42,'13-16'!AT42,'17-20'!AT42))</f>
        <v/>
      </c>
      <c r="F41" s="30" t="str">
        <f>IF(SUM('1-4'!AU42,'5-8'!AU42,'9-12'!AU42,'13-16'!AU42,'17-20'!AU42)=0,"",SUM('1-4'!AU42,'5-8'!AU42,'9-12'!AU42,'13-16'!AU42,'17-20'!AU42))</f>
        <v/>
      </c>
      <c r="G41" s="30" t="str">
        <f t="shared" si="0"/>
        <v/>
      </c>
      <c r="H41" s="124" t="str">
        <f t="shared" si="1"/>
        <v/>
      </c>
      <c r="I41" s="123" t="str">
        <f>IF(G41="","",IF(N(F41)*setting!$E$6+N(E41)*setting!$E$7&gt;setting!$E$5,"มส","ปกติ"))</f>
        <v/>
      </c>
      <c r="J41" s="128"/>
      <c r="K41" s="75"/>
    </row>
    <row r="42" spans="1:13" ht="12" customHeight="1" x14ac:dyDescent="0.45">
      <c r="A42" s="30">
        <f>IF('1-4'!A43&lt;&gt;"", '1-4'!A43, "")</f>
        <v>37</v>
      </c>
      <c r="B42" s="30">
        <f>IF('1-4'!A43&lt;&gt;"", '1-4'!B43, "")</f>
        <v>69037</v>
      </c>
      <c r="C42" s="21" t="str">
        <f>IF('1-4'!A43&lt;&gt;"", '1-4'!C43, "")</f>
        <v>เด็กชายวัชระ วิเชียร</v>
      </c>
      <c r="D42" s="30" t="str">
        <f>IF(SUM('1-4'!AS43,'5-8'!AS43,'9-12'!AS43,'13-16'!AS43,'17-20'!AS43)=0,"",SUM('1-4'!AS43,'5-8'!AS43,'9-12'!AS43,'13-16'!AS43,'17-20'!AS43))</f>
        <v/>
      </c>
      <c r="E42" s="30" t="str">
        <f>IF(SUM('1-4'!AT43,'5-8'!AT43,'9-12'!AT43,'13-16'!AT43,'17-20'!AT43)=0,"",SUM('1-4'!AT43,'5-8'!AT43,'9-12'!AT43,'13-16'!AT43,'17-20'!AT43))</f>
        <v/>
      </c>
      <c r="F42" s="30" t="str">
        <f>IF(SUM('1-4'!AU43,'5-8'!AU43,'9-12'!AU43,'13-16'!AU43,'17-20'!AU43)=0,"",SUM('1-4'!AU43,'5-8'!AU43,'9-12'!AU43,'13-16'!AU43,'17-20'!AU43))</f>
        <v/>
      </c>
      <c r="G42" s="30" t="str">
        <f t="shared" si="0"/>
        <v/>
      </c>
      <c r="H42" s="124" t="str">
        <f t="shared" si="1"/>
        <v/>
      </c>
      <c r="I42" s="123" t="str">
        <f>IF(G42="","",IF(N(F42)*setting!$E$6+N(E42)*setting!$E$7&gt;setting!$E$5,"มส","ปกติ"))</f>
        <v/>
      </c>
      <c r="J42" s="128"/>
      <c r="K42" s="75"/>
    </row>
    <row r="43" spans="1:13" ht="12" customHeight="1" x14ac:dyDescent="0.45">
      <c r="A43" s="30">
        <f>IF('1-4'!A44&lt;&gt;"", '1-4'!A44, "")</f>
        <v>38</v>
      </c>
      <c r="B43" s="30">
        <f>IF('1-4'!A44&lt;&gt;"", '1-4'!B44, "")</f>
        <v>69038</v>
      </c>
      <c r="C43" s="21" t="str">
        <f>IF('1-4'!A44&lt;&gt;"", '1-4'!C44, "")</f>
        <v>เด็กชายวิทวัส พรหมเดช</v>
      </c>
      <c r="D43" s="30" t="str">
        <f>IF(SUM('1-4'!AS44,'5-8'!AS44,'9-12'!AS44,'13-16'!AS44,'17-20'!AS44)=0,"",SUM('1-4'!AS44,'5-8'!AS44,'9-12'!AS44,'13-16'!AS44,'17-20'!AS44))</f>
        <v/>
      </c>
      <c r="E43" s="30" t="str">
        <f>IF(SUM('1-4'!AT44,'5-8'!AT44,'9-12'!AT44,'13-16'!AT44,'17-20'!AT44)=0,"",SUM('1-4'!AT44,'5-8'!AT44,'9-12'!AT44,'13-16'!AT44,'17-20'!AT44))</f>
        <v/>
      </c>
      <c r="F43" s="30" t="str">
        <f>IF(SUM('1-4'!AU44,'5-8'!AU44,'9-12'!AU44,'13-16'!AU44,'17-20'!AU44)=0,"",SUM('1-4'!AU44,'5-8'!AU44,'9-12'!AU44,'13-16'!AU44,'17-20'!AU44))</f>
        <v/>
      </c>
      <c r="G43" s="30" t="str">
        <f t="shared" si="0"/>
        <v/>
      </c>
      <c r="H43" s="124" t="str">
        <f t="shared" si="1"/>
        <v/>
      </c>
      <c r="I43" s="123" t="str">
        <f>IF(G43="","",IF(N(F43)*setting!$E$6+N(E43)*setting!$E$7&gt;setting!$E$5,"มส","ปกติ"))</f>
        <v/>
      </c>
      <c r="J43" s="128"/>
      <c r="K43" s="75"/>
    </row>
    <row r="44" spans="1:13" ht="12" customHeight="1" x14ac:dyDescent="0.45">
      <c r="A44" s="30">
        <f>IF('1-4'!A45&lt;&gt;"", '1-4'!A45, "")</f>
        <v>39</v>
      </c>
      <c r="B44" s="30">
        <f>IF('1-4'!A45&lt;&gt;"", '1-4'!B45, "")</f>
        <v>69039</v>
      </c>
      <c r="C44" s="21" t="str">
        <f>IF('1-4'!A45&lt;&gt;"", '1-4'!C45, "")</f>
        <v>เด็กชายวีรภัทร จิตต์มั่นคง</v>
      </c>
      <c r="D44" s="30" t="str">
        <f>IF(SUM('1-4'!AS45,'5-8'!AS45,'9-12'!AS45,'13-16'!AS45,'17-20'!AS45)=0,"",SUM('1-4'!AS45,'5-8'!AS45,'9-12'!AS45,'13-16'!AS45,'17-20'!AS45))</f>
        <v/>
      </c>
      <c r="E44" s="30" t="str">
        <f>IF(SUM('1-4'!AT45,'5-8'!AT45,'9-12'!AT45,'13-16'!AT45,'17-20'!AT45)=0,"",SUM('1-4'!AT45,'5-8'!AT45,'9-12'!AT45,'13-16'!AT45,'17-20'!AT45))</f>
        <v/>
      </c>
      <c r="F44" s="30" t="str">
        <f>IF(SUM('1-4'!AU45,'5-8'!AU45,'9-12'!AU45,'13-16'!AU45,'17-20'!AU45)=0,"",SUM('1-4'!AU45,'5-8'!AU45,'9-12'!AU45,'13-16'!AU45,'17-20'!AU45))</f>
        <v/>
      </c>
      <c r="G44" s="30" t="str">
        <f t="shared" si="0"/>
        <v/>
      </c>
      <c r="H44" s="124" t="str">
        <f t="shared" si="1"/>
        <v/>
      </c>
      <c r="I44" s="123" t="str">
        <f>IF(G44="","",IF(N(F44)*setting!$E$6+N(E44)*setting!$E$7&gt;setting!$E$5,"มส","ปกติ"))</f>
        <v/>
      </c>
      <c r="J44" s="128"/>
      <c r="K44" s="75"/>
    </row>
    <row r="45" spans="1:13" ht="12" customHeight="1" x14ac:dyDescent="0.45">
      <c r="A45" s="30">
        <f>IF('1-4'!A46&lt;&gt;"", '1-4'!A46, "")</f>
        <v>40</v>
      </c>
      <c r="B45" s="30">
        <f>IF('1-4'!A46&lt;&gt;"", '1-4'!B46, "")</f>
        <v>69040</v>
      </c>
      <c r="C45" s="21" t="str">
        <f>IF('1-4'!A46&lt;&gt;"", '1-4'!C46, "")</f>
        <v>เด็กชายศุภณัฐ ขยันหา</v>
      </c>
      <c r="D45" s="30" t="str">
        <f>IF(SUM('1-4'!AS46,'5-8'!AS46,'9-12'!AS46,'13-16'!AS46,'17-20'!AS46)=0,"",SUM('1-4'!AS46,'5-8'!AS46,'9-12'!AS46,'13-16'!AS46,'17-20'!AS46))</f>
        <v/>
      </c>
      <c r="E45" s="30" t="str">
        <f>IF(SUM('1-4'!AT46,'5-8'!AT46,'9-12'!AT46,'13-16'!AT46,'17-20'!AT46)=0,"",SUM('1-4'!AT46,'5-8'!AT46,'9-12'!AT46,'13-16'!AT46,'17-20'!AT46))</f>
        <v/>
      </c>
      <c r="F45" s="30" t="str">
        <f>IF(SUM('1-4'!AU46,'5-8'!AU46,'9-12'!AU46,'13-16'!AU46,'17-20'!AU46)=0,"",SUM('1-4'!AU46,'5-8'!AU46,'9-12'!AU46,'13-16'!AU46,'17-20'!AU46))</f>
        <v/>
      </c>
      <c r="G45" s="30" t="str">
        <f t="shared" si="0"/>
        <v/>
      </c>
      <c r="H45" s="124" t="str">
        <f t="shared" si="1"/>
        <v/>
      </c>
      <c r="I45" s="123" t="str">
        <f>IF(G45="","",IF(N(F45)*setting!$E$6+N(E45)*setting!$E$7&gt;setting!$E$5,"มส","ปกติ"))</f>
        <v/>
      </c>
      <c r="J45" s="128"/>
      <c r="K45" s="75"/>
    </row>
    <row r="46" spans="1:13" ht="12" customHeight="1" x14ac:dyDescent="0.45">
      <c r="A46" s="30">
        <f>IF('1-4'!A47&lt;&gt;"", '1-4'!A47, "")</f>
        <v>41</v>
      </c>
      <c r="B46" s="30">
        <f>IF('1-4'!A47&lt;&gt;"", '1-4'!B47, "")</f>
        <v>69041</v>
      </c>
      <c r="C46" s="21" t="str">
        <f>IF('1-4'!A47&lt;&gt;"", '1-4'!C47, "")</f>
        <v>เด็กชายสิทธิโชค ยิ้มสู้</v>
      </c>
      <c r="D46" s="30" t="str">
        <f>IF(SUM('1-4'!AS47,'5-8'!AS47,'9-12'!AS47,'13-16'!AS47,'17-20'!AS47)=0,"",SUM('1-4'!AS47,'5-8'!AS47,'9-12'!AS47,'13-16'!AS47,'17-20'!AS47))</f>
        <v/>
      </c>
      <c r="E46" s="30" t="str">
        <f>IF(SUM('1-4'!AT47,'5-8'!AT47,'9-12'!AT47,'13-16'!AT47,'17-20'!AT47)=0,"",SUM('1-4'!AT47,'5-8'!AT47,'9-12'!AT47,'13-16'!AT47,'17-20'!AT47))</f>
        <v/>
      </c>
      <c r="F46" s="30" t="str">
        <f>IF(SUM('1-4'!AU47,'5-8'!AU47,'9-12'!AU47,'13-16'!AU47,'17-20'!AU47)=0,"",SUM('1-4'!AU47,'5-8'!AU47,'9-12'!AU47,'13-16'!AU47,'17-20'!AU47))</f>
        <v/>
      </c>
      <c r="G46" s="30" t="str">
        <f t="shared" si="0"/>
        <v/>
      </c>
      <c r="H46" s="124" t="str">
        <f t="shared" si="1"/>
        <v/>
      </c>
      <c r="I46" s="123" t="str">
        <f>IF(G46="","",IF(N(F46)*setting!$E$6+N(E46)*setting!$E$7&gt;setting!$E$5,"มส","ปกติ"))</f>
        <v/>
      </c>
      <c r="J46" s="128"/>
      <c r="K46" s="75"/>
    </row>
    <row r="47" spans="1:13" ht="12" customHeight="1" x14ac:dyDescent="0.45">
      <c r="A47" s="30">
        <f>IF('1-4'!A48&lt;&gt;"", '1-4'!A48, "")</f>
        <v>42</v>
      </c>
      <c r="B47" s="30">
        <f>IF('1-4'!A48&lt;&gt;"", '1-4'!B48, "")</f>
        <v>69042</v>
      </c>
      <c r="C47" s="21" t="str">
        <f>IF('1-4'!A48&lt;&gt;"", '1-4'!C48, "")</f>
        <v>เด็กชายสรวิชญ์ เก่งกล้า</v>
      </c>
      <c r="D47" s="30" t="str">
        <f>IF(SUM('1-4'!AS48,'5-8'!AS48,'9-12'!AS48,'13-16'!AS48,'17-20'!AS48)=0,"",SUM('1-4'!AS48,'5-8'!AS48,'9-12'!AS48,'13-16'!AS48,'17-20'!AS48))</f>
        <v/>
      </c>
      <c r="E47" s="30" t="str">
        <f>IF(SUM('1-4'!AT48,'5-8'!AT48,'9-12'!AT48,'13-16'!AT48,'17-20'!AT48)=0,"",SUM('1-4'!AT48,'5-8'!AT48,'9-12'!AT48,'13-16'!AT48,'17-20'!AT48))</f>
        <v/>
      </c>
      <c r="F47" s="30" t="str">
        <f>IF(SUM('1-4'!AU48,'5-8'!AU48,'9-12'!AU48,'13-16'!AU48,'17-20'!AU48)=0,"",SUM('1-4'!AU48,'5-8'!AU48,'9-12'!AU48,'13-16'!AU48,'17-20'!AU48))</f>
        <v/>
      </c>
      <c r="G47" s="30" t="str">
        <f t="shared" si="0"/>
        <v/>
      </c>
      <c r="H47" s="124" t="str">
        <f t="shared" si="1"/>
        <v/>
      </c>
      <c r="I47" s="123" t="str">
        <f>IF(G47="","",IF(N(F47)*setting!$E$6+N(E47)*setting!$E$7&gt;setting!$E$5,"มส","ปกติ"))</f>
        <v/>
      </c>
      <c r="J47" s="128"/>
      <c r="K47" s="75"/>
      <c r="M47" s="35"/>
    </row>
    <row r="48" spans="1:13" ht="12" customHeight="1" x14ac:dyDescent="0.45">
      <c r="A48" s="30">
        <f>IF('1-4'!A49&lt;&gt;"", '1-4'!A49, "")</f>
        <v>43</v>
      </c>
      <c r="B48" s="30">
        <f>IF('1-4'!A49&lt;&gt;"", '1-4'!B49, "")</f>
        <v>69043</v>
      </c>
      <c r="C48" s="21" t="str">
        <f>IF('1-4'!A49&lt;&gt;"", '1-4'!C49, "")</f>
        <v>เด็กชายอนันต์ ทรงพลัง</v>
      </c>
      <c r="D48" s="30" t="str">
        <f>IF(SUM('1-4'!AS49,'5-8'!AS49,'9-12'!AS49,'13-16'!AS49,'17-20'!AS49)=0,"",SUM('1-4'!AS49,'5-8'!AS49,'9-12'!AS49,'13-16'!AS49,'17-20'!AS49))</f>
        <v/>
      </c>
      <c r="E48" s="30" t="str">
        <f>IF(SUM('1-4'!AT49,'5-8'!AT49,'9-12'!AT49,'13-16'!AT49,'17-20'!AT49)=0,"",SUM('1-4'!AT49,'5-8'!AT49,'9-12'!AT49,'13-16'!AT49,'17-20'!AT49))</f>
        <v/>
      </c>
      <c r="F48" s="30" t="str">
        <f>IF(SUM('1-4'!AU49,'5-8'!AU49,'9-12'!AU49,'13-16'!AU49,'17-20'!AU49)=0,"",SUM('1-4'!AU49,'5-8'!AU49,'9-12'!AU49,'13-16'!AU49,'17-20'!AU49))</f>
        <v/>
      </c>
      <c r="G48" s="30" t="str">
        <f t="shared" si="0"/>
        <v/>
      </c>
      <c r="H48" s="124" t="str">
        <f t="shared" si="1"/>
        <v/>
      </c>
      <c r="I48" s="123" t="str">
        <f>IF(G48="","",IF(N(F48)*setting!$E$6+N(E48)*setting!$E$7&gt;setting!$E$5,"มส","ปกติ"))</f>
        <v/>
      </c>
      <c r="J48" s="128"/>
      <c r="K48" s="75"/>
    </row>
    <row r="49" spans="1:11" ht="12" customHeight="1" x14ac:dyDescent="0.45">
      <c r="A49" s="30">
        <f>IF('1-4'!A50&lt;&gt;"", '1-4'!A50, "")</f>
        <v>44</v>
      </c>
      <c r="B49" s="30">
        <f>IF('1-4'!A50&lt;&gt;"", '1-4'!B50, "")</f>
        <v>69044</v>
      </c>
      <c r="C49" s="21" t="str">
        <f>IF('1-4'!A50&lt;&gt;"", '1-4'!C50, "")</f>
        <v>เด็กชายอภิวัฒน์ แสนสุข</v>
      </c>
      <c r="D49" s="30" t="str">
        <f>IF(SUM('1-4'!AS50,'5-8'!AS50,'9-12'!AS50,'13-16'!AS50,'17-20'!AS50)=0,"",SUM('1-4'!AS50,'5-8'!AS50,'9-12'!AS50,'13-16'!AS50,'17-20'!AS50))</f>
        <v/>
      </c>
      <c r="E49" s="30" t="str">
        <f>IF(SUM('1-4'!AT50,'5-8'!AT50,'9-12'!AT50,'13-16'!AT50,'17-20'!AT50)=0,"",SUM('1-4'!AT50,'5-8'!AT50,'9-12'!AT50,'13-16'!AT50,'17-20'!AT50))</f>
        <v/>
      </c>
      <c r="F49" s="30" t="str">
        <f>IF(SUM('1-4'!AU50,'5-8'!AU50,'9-12'!AU50,'13-16'!AU50,'17-20'!AU50)=0,"",SUM('1-4'!AU50,'5-8'!AU50,'9-12'!AU50,'13-16'!AU50,'17-20'!AU50))</f>
        <v/>
      </c>
      <c r="G49" s="30" t="str">
        <f t="shared" si="0"/>
        <v/>
      </c>
      <c r="H49" s="124" t="str">
        <f t="shared" si="1"/>
        <v/>
      </c>
      <c r="I49" s="123" t="str">
        <f>IF(G49="","",IF(N(F49)*setting!$E$6+N(E49)*setting!$E$7&gt;setting!$E$5,"มส","ปกติ"))</f>
        <v/>
      </c>
      <c r="J49" s="128"/>
      <c r="K49" s="75"/>
    </row>
    <row r="50" spans="1:11" ht="12" customHeight="1" x14ac:dyDescent="0.45">
      <c r="A50" s="30">
        <f>IF('1-4'!A51&lt;&gt;"", '1-4'!A51, "")</f>
        <v>45</v>
      </c>
      <c r="B50" s="30">
        <f>IF('1-4'!A51&lt;&gt;"", '1-4'!B51, "")</f>
        <v>69046</v>
      </c>
      <c r="C50" s="21" t="str">
        <f>IF('1-4'!A51&lt;&gt;"", '1-4'!C51, "")</f>
        <v>เด็กชายอัครพล บุญประคอง</v>
      </c>
      <c r="D50" s="30" t="str">
        <f>IF(SUM('1-4'!AS51,'5-8'!AS51,'9-12'!AS51,'13-16'!AS51,'17-20'!AS51)=0,"",SUM('1-4'!AS51,'5-8'!AS51,'9-12'!AS51,'13-16'!AS51,'17-20'!AS51))</f>
        <v/>
      </c>
      <c r="E50" s="30" t="str">
        <f>IF(SUM('1-4'!AT51,'5-8'!AT51,'9-12'!AT51,'13-16'!AT51,'17-20'!AT51)=0,"",SUM('1-4'!AT51,'5-8'!AT51,'9-12'!AT51,'13-16'!AT51,'17-20'!AT51))</f>
        <v/>
      </c>
      <c r="F50" s="30" t="str">
        <f>IF(SUM('1-4'!AU51,'5-8'!AU51,'9-12'!AU51,'13-16'!AU51,'17-20'!AU51)=0,"",SUM('1-4'!AU51,'5-8'!AU51,'9-12'!AU51,'13-16'!AU51,'17-20'!AU51))</f>
        <v/>
      </c>
      <c r="G50" s="30" t="str">
        <f t="shared" si="0"/>
        <v/>
      </c>
      <c r="H50" s="124" t="str">
        <f t="shared" si="1"/>
        <v/>
      </c>
      <c r="I50" s="123" t="str">
        <f>IF(G50="","",IF(N(F50)*setting!$E$6+N(E50)*setting!$E$7&gt;setting!$E$5,"มส","ปกติ"))</f>
        <v/>
      </c>
      <c r="J50" s="128"/>
      <c r="K50" s="75"/>
    </row>
  </sheetData>
  <mergeCells count="12">
    <mergeCell ref="A1:K1"/>
    <mergeCell ref="D2:G3"/>
    <mergeCell ref="A2:A5"/>
    <mergeCell ref="B2:B5"/>
    <mergeCell ref="C2:C5"/>
    <mergeCell ref="D4:D5"/>
    <mergeCell ref="E4:E5"/>
    <mergeCell ref="F4:F5"/>
    <mergeCell ref="G4:G5"/>
    <mergeCell ref="H2:H5"/>
    <mergeCell ref="I2:I5"/>
    <mergeCell ref="J2:K2"/>
  </mergeCells>
  <conditionalFormatting sqref="K6 J7:K50">
    <cfRule type="cellIs" dxfId="2" priority="1" operator="equal">
      <formula>"มส"</formula>
    </cfRule>
    <cfRule type="cellIs" dxfId="1" priority="2" operator="equal">
      <formula>"ปกติ"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0DD5-23F3-40D5-B4DE-F4D2ED471E48}">
  <sheetPr codeName="Sheet2">
    <pageSetUpPr fitToPage="1"/>
  </sheetPr>
  <dimension ref="A1:Y165"/>
  <sheetViews>
    <sheetView tabSelected="1" view="pageBreakPreview" topLeftCell="A4" zoomScale="190" zoomScaleNormal="120" zoomScaleSheetLayoutView="190" workbookViewId="0">
      <selection activeCell="H3" sqref="H3:H6"/>
    </sheetView>
  </sheetViews>
  <sheetFormatPr defaultColWidth="8.625" defaultRowHeight="18.75" x14ac:dyDescent="0.2"/>
  <cols>
    <col min="1" max="1" width="4.875" style="13" customWidth="1"/>
    <col min="2" max="2" width="20.125" style="85" customWidth="1"/>
    <col min="3" max="15" width="3" style="91" customWidth="1"/>
    <col min="16" max="17" width="3" style="92" customWidth="1"/>
    <col min="18" max="18" width="4.25" style="91" customWidth="1"/>
    <col min="19" max="19" width="3.25" style="14" customWidth="1"/>
    <col min="20" max="22" width="1.75" style="14" customWidth="1"/>
    <col min="23" max="16384" width="8.625" style="14"/>
  </cols>
  <sheetData>
    <row r="1" spans="1:25" s="13" customFormat="1" ht="21.75" customHeight="1" x14ac:dyDescent="0.2">
      <c r="A1" s="139" t="s">
        <v>132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1"/>
      <c r="S1" s="12"/>
    </row>
    <row r="2" spans="1:25" s="13" customFormat="1" ht="18.75" customHeight="1" x14ac:dyDescent="0.2">
      <c r="A2" s="139" t="s">
        <v>128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1"/>
    </row>
    <row r="3" spans="1:25" s="13" customFormat="1" ht="21.75" x14ac:dyDescent="0.2">
      <c r="A3" s="143" t="s">
        <v>29</v>
      </c>
      <c r="B3" s="82" t="s">
        <v>54</v>
      </c>
      <c r="C3" s="87">
        <v>1</v>
      </c>
      <c r="D3" s="87">
        <v>2</v>
      </c>
      <c r="E3" s="87">
        <v>3</v>
      </c>
      <c r="F3" s="87">
        <v>4</v>
      </c>
      <c r="G3" s="87">
        <v>5</v>
      </c>
      <c r="H3" s="146" t="s">
        <v>130</v>
      </c>
      <c r="I3" s="147" t="s">
        <v>59</v>
      </c>
      <c r="J3" s="87">
        <v>6</v>
      </c>
      <c r="K3" s="87">
        <v>7</v>
      </c>
      <c r="L3" s="87">
        <v>8</v>
      </c>
      <c r="M3" s="87">
        <v>9</v>
      </c>
      <c r="N3" s="87">
        <v>10</v>
      </c>
      <c r="O3" s="148" t="s">
        <v>129</v>
      </c>
      <c r="P3" s="144" t="s">
        <v>58</v>
      </c>
      <c r="Q3" s="145" t="s">
        <v>61</v>
      </c>
      <c r="R3" s="142" t="s">
        <v>60</v>
      </c>
    </row>
    <row r="4" spans="1:25" s="13" customFormat="1" ht="49.5" customHeight="1" x14ac:dyDescent="0.2">
      <c r="A4" s="143"/>
      <c r="B4" s="83" t="s">
        <v>125</v>
      </c>
      <c r="C4" s="137" t="s">
        <v>156</v>
      </c>
      <c r="D4" s="137" t="s">
        <v>156</v>
      </c>
      <c r="E4" s="137" t="s">
        <v>156</v>
      </c>
      <c r="F4" s="137" t="s">
        <v>156</v>
      </c>
      <c r="G4" s="137" t="s">
        <v>156</v>
      </c>
      <c r="H4" s="146"/>
      <c r="I4" s="147"/>
      <c r="J4" s="137" t="s">
        <v>156</v>
      </c>
      <c r="K4" s="137" t="s">
        <v>156</v>
      </c>
      <c r="L4" s="137" t="s">
        <v>156</v>
      </c>
      <c r="M4" s="137" t="s">
        <v>156</v>
      </c>
      <c r="N4" s="137" t="s">
        <v>156</v>
      </c>
      <c r="O4" s="149"/>
      <c r="P4" s="144"/>
      <c r="Q4" s="144"/>
      <c r="R4" s="142"/>
    </row>
    <row r="5" spans="1:25" s="13" customFormat="1" ht="21.75" x14ac:dyDescent="0.2">
      <c r="A5" s="143"/>
      <c r="B5" s="83" t="s">
        <v>126</v>
      </c>
      <c r="C5" s="138" t="s">
        <v>161</v>
      </c>
      <c r="D5" s="138" t="s">
        <v>157</v>
      </c>
      <c r="E5" s="138" t="s">
        <v>158</v>
      </c>
      <c r="F5" s="138" t="s">
        <v>159</v>
      </c>
      <c r="G5" s="138" t="s">
        <v>160</v>
      </c>
      <c r="H5" s="146"/>
      <c r="I5" s="147"/>
      <c r="J5" s="88"/>
      <c r="K5" s="88"/>
      <c r="L5" s="88"/>
      <c r="M5" s="88"/>
      <c r="N5" s="88"/>
      <c r="O5" s="149"/>
      <c r="P5" s="144"/>
      <c r="Q5" s="144"/>
      <c r="R5" s="142"/>
    </row>
    <row r="6" spans="1:25" s="13" customFormat="1" ht="21.75" x14ac:dyDescent="0.2">
      <c r="A6" s="143"/>
      <c r="B6" s="83" t="s">
        <v>127</v>
      </c>
      <c r="C6" s="89"/>
      <c r="D6" s="89"/>
      <c r="E6" s="89"/>
      <c r="F6" s="89"/>
      <c r="G6" s="89"/>
      <c r="H6" s="146"/>
      <c r="I6" s="147"/>
      <c r="J6" s="89"/>
      <c r="K6" s="89"/>
      <c r="L6" s="89"/>
      <c r="M6" s="89"/>
      <c r="N6" s="89"/>
      <c r="O6" s="149"/>
      <c r="P6" s="144"/>
      <c r="Q6" s="144"/>
      <c r="R6" s="142"/>
    </row>
    <row r="7" spans="1:25" ht="14.1" customHeight="1" x14ac:dyDescent="0.2">
      <c r="A7" s="86">
        <f>IF('1-4'!A7&lt;&gt;"", '1-4'!A7, "")</f>
        <v>1</v>
      </c>
      <c r="B7" s="84" t="str">
        <f>IF('1-4'!A7&lt;&gt;"", '1-4'!C7, "")</f>
        <v>เด็กชายกฤษฎา มั่งคั่ง</v>
      </c>
      <c r="C7" s="10"/>
      <c r="D7" s="10"/>
      <c r="E7" s="10"/>
      <c r="F7" s="10"/>
      <c r="G7" s="10"/>
      <c r="H7" s="6"/>
      <c r="I7" s="6"/>
      <c r="J7" s="10"/>
      <c r="K7" s="10"/>
      <c r="L7" s="10"/>
      <c r="M7" s="10"/>
      <c r="N7" s="10"/>
      <c r="O7" s="89"/>
      <c r="P7" s="30" t="str">
        <f>IF(COUNT(C7:O7)=0,"",SUM(C7:O7))</f>
        <v/>
      </c>
      <c r="Q7" s="30" t="str">
        <f>IF(OR(P7="",P7=0),"",IF(TRIM(สรุปบันทึกเวลาเรียนรายวิชา!$I6)="มส","มส",IF(P7&gt;=80,4,IF(P7&gt;=75,3.5,IF(P7&gt;=70,3,IF(P7&gt;=65,2.5,IF(P7&gt;=60,2,IF(P7&gt;=55,1.5,IF(P7&gt;=50,1,"ร")))))))))</f>
        <v/>
      </c>
      <c r="R7" s="90"/>
      <c r="S7" s="11"/>
      <c r="T7" s="11"/>
      <c r="U7" s="11"/>
      <c r="V7" s="11"/>
      <c r="W7" s="11"/>
      <c r="X7" s="11"/>
      <c r="Y7" s="11"/>
    </row>
    <row r="8" spans="1:25" ht="14.1" customHeight="1" x14ac:dyDescent="0.2">
      <c r="A8" s="86">
        <f>IF('1-4'!A8&lt;&gt;"", '1-4'!A8, "")</f>
        <v>2</v>
      </c>
      <c r="B8" s="84" t="str">
        <f>IF('1-4'!A8&lt;&gt;"", '1-4'!C8, "")</f>
        <v>เด็กชายกิตติพงษ์ วงศ์สว่าง</v>
      </c>
      <c r="C8" s="10"/>
      <c r="D8" s="10"/>
      <c r="E8" s="10"/>
      <c r="F8" s="10"/>
      <c r="G8" s="10"/>
      <c r="H8" s="6"/>
      <c r="I8" s="6"/>
      <c r="J8" s="10"/>
      <c r="K8" s="10"/>
      <c r="L8" s="10"/>
      <c r="M8" s="10"/>
      <c r="N8" s="10"/>
      <c r="O8" s="89"/>
      <c r="P8" s="30" t="str">
        <f t="shared" ref="P8:P51" si="0">IF(COUNT(C8:O8)=0,"",SUM(C8:O8))</f>
        <v/>
      </c>
      <c r="Q8" s="30" t="str">
        <f>IF(OR(P8="",P8=0),"",IF(TRIM(สรุปบันทึกเวลาเรียนรายวิชา!$I7)="มส","มส",IF(P8&gt;=80,4,IF(P8&gt;=75,3.5,IF(P8&gt;=70,3,IF(P8&gt;=65,2.5,IF(P8&gt;=60,2,IF(P8&gt;=55,1.5,IF(P8&gt;=50,1,"ร")))))))))</f>
        <v/>
      </c>
      <c r="R8" s="90"/>
      <c r="S8" s="11"/>
      <c r="T8" s="11"/>
      <c r="U8" s="11"/>
      <c r="V8" s="11"/>
      <c r="W8" s="11"/>
      <c r="X8" s="11"/>
      <c r="Y8" s="11"/>
    </row>
    <row r="9" spans="1:25" ht="14.1" customHeight="1" x14ac:dyDescent="0.2">
      <c r="A9" s="86">
        <f>IF('1-4'!A9&lt;&gt;"", '1-4'!A9, "")</f>
        <v>3</v>
      </c>
      <c r="B9" s="84" t="str">
        <f>IF('1-4'!A9&lt;&gt;"", '1-4'!C9, "")</f>
        <v>เด็กชายโกเมศ รัตนวิจิตร</v>
      </c>
      <c r="C9" s="10"/>
      <c r="D9" s="10"/>
      <c r="E9" s="10"/>
      <c r="F9" s="10"/>
      <c r="G9" s="10"/>
      <c r="H9" s="6"/>
      <c r="I9" s="6"/>
      <c r="J9" s="10"/>
      <c r="K9" s="10"/>
      <c r="L9" s="10"/>
      <c r="M9" s="10"/>
      <c r="N9" s="10"/>
      <c r="O9" s="89"/>
      <c r="P9" s="30" t="str">
        <f t="shared" si="0"/>
        <v/>
      </c>
      <c r="Q9" s="30" t="str">
        <f>IF(OR(P9="",P9=0),"",IF(TRIM(สรุปบันทึกเวลาเรียนรายวิชา!$I8)="มส","มส",IF(P9&gt;=80,4,IF(P9&gt;=75,3.5,IF(P9&gt;=70,3,IF(P9&gt;=65,2.5,IF(P9&gt;=60,2,IF(P9&gt;=55,1.5,IF(P9&gt;=50,1,"ร")))))))))</f>
        <v/>
      </c>
      <c r="R9" s="90"/>
      <c r="S9" s="11"/>
      <c r="T9" s="11"/>
      <c r="U9" s="11"/>
      <c r="V9" s="11"/>
      <c r="W9" s="11"/>
      <c r="X9" s="11"/>
      <c r="Y9" s="11"/>
    </row>
    <row r="10" spans="1:25" ht="14.1" customHeight="1" x14ac:dyDescent="0.2">
      <c r="A10" s="86">
        <f>IF('1-4'!A10&lt;&gt;"", '1-4'!A10, "")</f>
        <v>4</v>
      </c>
      <c r="B10" s="84" t="str">
        <f>IF('1-4'!A10&lt;&gt;"", '1-4'!C10, "")</f>
        <v>เด็กชายจิรพัฒน์ เจริญสุข</v>
      </c>
      <c r="C10" s="10"/>
      <c r="D10" s="10"/>
      <c r="E10" s="10"/>
      <c r="F10" s="10"/>
      <c r="G10" s="10"/>
      <c r="H10" s="6"/>
      <c r="I10" s="6"/>
      <c r="J10" s="10"/>
      <c r="K10" s="10"/>
      <c r="L10" s="10"/>
      <c r="M10" s="10"/>
      <c r="N10" s="10"/>
      <c r="O10" s="89"/>
      <c r="P10" s="30" t="str">
        <f t="shared" si="0"/>
        <v/>
      </c>
      <c r="Q10" s="30" t="str">
        <f>IF(OR(P10="",P10=0),"",IF(TRIM(สรุปบันทึกเวลาเรียนรายวิชา!$I9)="มส","มส",IF(P10&gt;=80,4,IF(P10&gt;=75,3.5,IF(P10&gt;=70,3,IF(P10&gt;=65,2.5,IF(P10&gt;=60,2,IF(P10&gt;=55,1.5,IF(P10&gt;=50,1,"ร")))))))))</f>
        <v/>
      </c>
      <c r="R10" s="90"/>
      <c r="S10" s="11"/>
      <c r="T10" s="11"/>
      <c r="U10" s="11"/>
      <c r="V10" s="11"/>
      <c r="W10" s="11"/>
      <c r="X10" s="11"/>
      <c r="Y10" s="11"/>
    </row>
    <row r="11" spans="1:25" ht="14.1" customHeight="1" x14ac:dyDescent="0.2">
      <c r="A11" s="86">
        <f>IF('1-4'!A11&lt;&gt;"", '1-4'!A11, "")</f>
        <v>5</v>
      </c>
      <c r="B11" s="84" t="str">
        <f>IF('1-4'!A11&lt;&gt;"", '1-4'!C11, "")</f>
        <v>เด็กชายเจษฎาภรณ์ แสนดี</v>
      </c>
      <c r="C11" s="10"/>
      <c r="D11" s="10"/>
      <c r="E11" s="10"/>
      <c r="F11" s="10"/>
      <c r="G11" s="10"/>
      <c r="H11" s="6"/>
      <c r="I11" s="6"/>
      <c r="J11" s="10"/>
      <c r="K11" s="10"/>
      <c r="L11" s="10"/>
      <c r="M11" s="10"/>
      <c r="N11" s="10"/>
      <c r="O11" s="89"/>
      <c r="P11" s="30" t="str">
        <f t="shared" si="0"/>
        <v/>
      </c>
      <c r="Q11" s="30" t="str">
        <f>IF(OR(P11="",P11=0),"",IF(TRIM(สรุปบันทึกเวลาเรียนรายวิชา!$I10)="มส","มส",IF(P11&gt;=80,4,IF(P11&gt;=75,3.5,IF(P11&gt;=70,3,IF(P11&gt;=65,2.5,IF(P11&gt;=60,2,IF(P11&gt;=55,1.5,IF(P11&gt;=50,1,"ร")))))))))</f>
        <v/>
      </c>
      <c r="R11" s="90"/>
      <c r="S11" s="11"/>
      <c r="T11" s="11"/>
      <c r="U11" s="11"/>
      <c r="V11" s="11"/>
      <c r="W11" s="11"/>
      <c r="X11" s="11"/>
      <c r="Y11" s="11"/>
    </row>
    <row r="12" spans="1:25" ht="14.1" customHeight="1" x14ac:dyDescent="0.2">
      <c r="A12" s="86">
        <f>IF('1-4'!A12&lt;&gt;"", '1-4'!A12, "")</f>
        <v>6</v>
      </c>
      <c r="B12" s="84" t="str">
        <f>IF('1-4'!A12&lt;&gt;"", '1-4'!C12, "")</f>
        <v>เด็กชายชยพล นามไพเราะ</v>
      </c>
      <c r="C12" s="10"/>
      <c r="D12" s="10"/>
      <c r="E12" s="10"/>
      <c r="F12" s="10"/>
      <c r="G12" s="10"/>
      <c r="H12" s="6"/>
      <c r="I12" s="6"/>
      <c r="J12" s="10"/>
      <c r="K12" s="10"/>
      <c r="L12" s="10"/>
      <c r="M12" s="10"/>
      <c r="N12" s="10"/>
      <c r="O12" s="89"/>
      <c r="P12" s="30" t="str">
        <f t="shared" si="0"/>
        <v/>
      </c>
      <c r="Q12" s="30" t="str">
        <f>IF(OR(P12="",P12=0),"",IF(TRIM(สรุปบันทึกเวลาเรียนรายวิชา!$I11)="มส","มส",IF(P12&gt;=80,4,IF(P12&gt;=75,3.5,IF(P12&gt;=70,3,IF(P12&gt;=65,2.5,IF(P12&gt;=60,2,IF(P12&gt;=55,1.5,IF(P12&gt;=50,1,"ร")))))))))</f>
        <v/>
      </c>
      <c r="R12" s="90"/>
      <c r="S12" s="11"/>
      <c r="T12" s="11"/>
      <c r="U12" s="11"/>
      <c r="V12" s="11"/>
      <c r="W12" s="11"/>
      <c r="X12" s="11"/>
      <c r="Y12" s="11"/>
    </row>
    <row r="13" spans="1:25" ht="14.1" customHeight="1" x14ac:dyDescent="0.2">
      <c r="A13" s="86">
        <f>IF('1-4'!A13&lt;&gt;"", '1-4'!A13, "")</f>
        <v>7</v>
      </c>
      <c r="B13" s="84" t="str">
        <f>IF('1-4'!A13&lt;&gt;"", '1-4'!C13, "")</f>
        <v>เด็กชายชัชวาลย์ สุขเกษม</v>
      </c>
      <c r="C13" s="10"/>
      <c r="D13" s="10"/>
      <c r="E13" s="10"/>
      <c r="F13" s="10"/>
      <c r="G13" s="10"/>
      <c r="H13" s="6"/>
      <c r="I13" s="6"/>
      <c r="J13" s="10"/>
      <c r="K13" s="10"/>
      <c r="L13" s="10"/>
      <c r="M13" s="10"/>
      <c r="N13" s="10"/>
      <c r="O13" s="89"/>
      <c r="P13" s="30" t="str">
        <f t="shared" si="0"/>
        <v/>
      </c>
      <c r="Q13" s="30" t="str">
        <f>IF(OR(P13="",P13=0),"",IF(TRIM(สรุปบันทึกเวลาเรียนรายวิชา!$I12)="มส","มส",IF(P13&gt;=80,4,IF(P13&gt;=75,3.5,IF(P13&gt;=70,3,IF(P13&gt;=65,2.5,IF(P13&gt;=60,2,IF(P13&gt;=55,1.5,IF(P13&gt;=50,1,"ร")))))))))</f>
        <v/>
      </c>
      <c r="R13" s="90"/>
      <c r="S13" s="11"/>
      <c r="T13" s="11"/>
      <c r="U13" s="11"/>
      <c r="V13" s="11"/>
      <c r="W13" s="11"/>
      <c r="X13" s="11"/>
      <c r="Y13" s="11"/>
    </row>
    <row r="14" spans="1:25" ht="14.1" customHeight="1" x14ac:dyDescent="0.2">
      <c r="A14" s="86">
        <f>IF('1-4'!A14&lt;&gt;"", '1-4'!A14, "")</f>
        <v>8</v>
      </c>
      <c r="B14" s="84" t="str">
        <f>IF('1-4'!A14&lt;&gt;"", '1-4'!C14, "")</f>
        <v>เด็กชายชัยชนะ รักชาติ</v>
      </c>
      <c r="C14" s="10"/>
      <c r="D14" s="10"/>
      <c r="E14" s="10"/>
      <c r="F14" s="10"/>
      <c r="G14" s="10"/>
      <c r="H14" s="6"/>
      <c r="I14" s="6"/>
      <c r="J14" s="10"/>
      <c r="K14" s="10"/>
      <c r="L14" s="10"/>
      <c r="M14" s="10"/>
      <c r="N14" s="10"/>
      <c r="O14" s="89"/>
      <c r="P14" s="30" t="str">
        <f t="shared" si="0"/>
        <v/>
      </c>
      <c r="Q14" s="30" t="str">
        <f>IF(OR(P14="",P14=0),"",IF(TRIM(สรุปบันทึกเวลาเรียนรายวิชา!$I13)="มส","มส",IF(P14&gt;=80,4,IF(P14&gt;=75,3.5,IF(P14&gt;=70,3,IF(P14&gt;=65,2.5,IF(P14&gt;=60,2,IF(P14&gt;=55,1.5,IF(P14&gt;=50,1,"ร")))))))))</f>
        <v/>
      </c>
      <c r="R14" s="90"/>
      <c r="S14" s="11"/>
      <c r="T14" s="11"/>
      <c r="U14" s="11"/>
      <c r="V14" s="11"/>
      <c r="W14" s="11"/>
      <c r="X14" s="11"/>
      <c r="Y14" s="11"/>
    </row>
    <row r="15" spans="1:25" ht="14.1" customHeight="1" x14ac:dyDescent="0.2">
      <c r="A15" s="86">
        <f>IF('1-4'!A15&lt;&gt;"", '1-4'!A15, "")</f>
        <v>9</v>
      </c>
      <c r="B15" s="84" t="str">
        <f>IF('1-4'!A15&lt;&gt;"", '1-4'!C15, "")</f>
        <v>เด็กชายโชติวิทย์ สิทธิชัย</v>
      </c>
      <c r="C15" s="10"/>
      <c r="D15" s="10"/>
      <c r="E15" s="10"/>
      <c r="F15" s="10"/>
      <c r="G15" s="10"/>
      <c r="H15" s="6"/>
      <c r="I15" s="6"/>
      <c r="J15" s="10"/>
      <c r="K15" s="10"/>
      <c r="L15" s="10"/>
      <c r="M15" s="10"/>
      <c r="N15" s="10"/>
      <c r="O15" s="89"/>
      <c r="P15" s="30" t="str">
        <f t="shared" si="0"/>
        <v/>
      </c>
      <c r="Q15" s="30" t="str">
        <f>IF(OR(P15="",P15=0),"",IF(TRIM(สรุปบันทึกเวลาเรียนรายวิชา!$I14)="มส","มส",IF(P15&gt;=80,4,IF(P15&gt;=75,3.5,IF(P15&gt;=70,3,IF(P15&gt;=65,2.5,IF(P15&gt;=60,2,IF(P15&gt;=55,1.5,IF(P15&gt;=50,1,"ร")))))))))</f>
        <v/>
      </c>
      <c r="R15" s="90"/>
      <c r="S15" s="11"/>
      <c r="T15" s="11"/>
      <c r="U15" s="11"/>
      <c r="V15" s="11"/>
      <c r="W15" s="11"/>
      <c r="X15" s="11"/>
      <c r="Y15" s="11"/>
    </row>
    <row r="16" spans="1:25" ht="14.1" customHeight="1" x14ac:dyDescent="0.2">
      <c r="A16" s="86">
        <f>IF('1-4'!A16&lt;&gt;"", '1-4'!A16, "")</f>
        <v>10</v>
      </c>
      <c r="B16" s="84" t="str">
        <f>IF('1-4'!A16&lt;&gt;"", '1-4'!C16, "")</f>
        <v>เด็กชายณพงศ์ มงคลชัย</v>
      </c>
      <c r="C16" s="10"/>
      <c r="D16" s="10"/>
      <c r="E16" s="10"/>
      <c r="F16" s="10"/>
      <c r="G16" s="10"/>
      <c r="H16" s="6"/>
      <c r="I16" s="6"/>
      <c r="J16" s="10"/>
      <c r="K16" s="10"/>
      <c r="L16" s="10"/>
      <c r="M16" s="10"/>
      <c r="N16" s="10"/>
      <c r="O16" s="89"/>
      <c r="P16" s="30" t="str">
        <f t="shared" si="0"/>
        <v/>
      </c>
      <c r="Q16" s="30" t="str">
        <f>IF(OR(P16="",P16=0),"",IF(TRIM(สรุปบันทึกเวลาเรียนรายวิชา!$I15)="มส","มส",IF(P16&gt;=80,4,IF(P16&gt;=75,3.5,IF(P16&gt;=70,3,IF(P16&gt;=65,2.5,IF(P16&gt;=60,2,IF(P16&gt;=55,1.5,IF(P16&gt;=50,1,"ร")))))))))</f>
        <v/>
      </c>
      <c r="R16" s="90"/>
      <c r="S16" s="11"/>
      <c r="T16" s="11"/>
      <c r="U16" s="11"/>
      <c r="V16" s="11"/>
      <c r="W16" s="11"/>
      <c r="X16" s="11"/>
      <c r="Y16" s="11"/>
    </row>
    <row r="17" spans="1:25" ht="14.1" customHeight="1" x14ac:dyDescent="0.2">
      <c r="A17" s="86">
        <f>IF('1-4'!A17&lt;&gt;"", '1-4'!A17, "")</f>
        <v>11</v>
      </c>
      <c r="B17" s="84" t="str">
        <f>IF('1-4'!A17&lt;&gt;"", '1-4'!C17, "")</f>
        <v>เด็กชายณัฐกร ศรีประเสริฐ</v>
      </c>
      <c r="C17" s="10"/>
      <c r="D17" s="10"/>
      <c r="E17" s="10"/>
      <c r="F17" s="10"/>
      <c r="G17" s="10"/>
      <c r="H17" s="6"/>
      <c r="I17" s="6"/>
      <c r="J17" s="10"/>
      <c r="K17" s="10"/>
      <c r="L17" s="10"/>
      <c r="M17" s="10"/>
      <c r="N17" s="10"/>
      <c r="O17" s="89"/>
      <c r="P17" s="30" t="str">
        <f t="shared" si="0"/>
        <v/>
      </c>
      <c r="Q17" s="30" t="str">
        <f>IF(OR(P17="",P17=0),"",IF(TRIM(สรุปบันทึกเวลาเรียนรายวิชา!$I16)="มส","มส",IF(P17&gt;=80,4,IF(P17&gt;=75,3.5,IF(P17&gt;=70,3,IF(P17&gt;=65,2.5,IF(P17&gt;=60,2,IF(P17&gt;=55,1.5,IF(P17&gt;=50,1,"ร")))))))))</f>
        <v/>
      </c>
      <c r="R17" s="90"/>
      <c r="S17" s="11"/>
      <c r="T17" s="11"/>
      <c r="U17" s="11"/>
      <c r="V17" s="11"/>
      <c r="W17" s="11"/>
      <c r="X17" s="11"/>
      <c r="Y17" s="11"/>
    </row>
    <row r="18" spans="1:25" ht="14.1" customHeight="1" x14ac:dyDescent="0.2">
      <c r="A18" s="86">
        <f>IF('1-4'!A18&lt;&gt;"", '1-4'!A18, "")</f>
        <v>12</v>
      </c>
      <c r="B18" s="84" t="str">
        <f>IF('1-4'!A18&lt;&gt;"", '1-4'!C18, "")</f>
        <v>เด็กชายณัฐพล ผาสุข</v>
      </c>
      <c r="C18" s="10"/>
      <c r="D18" s="10"/>
      <c r="E18" s="10"/>
      <c r="F18" s="10"/>
      <c r="G18" s="10"/>
      <c r="H18" s="6"/>
      <c r="I18" s="6"/>
      <c r="J18" s="10"/>
      <c r="K18" s="10"/>
      <c r="L18" s="10"/>
      <c r="M18" s="10"/>
      <c r="N18" s="10"/>
      <c r="O18" s="89"/>
      <c r="P18" s="30" t="str">
        <f t="shared" si="0"/>
        <v/>
      </c>
      <c r="Q18" s="30" t="str">
        <f>IF(OR(P18="",P18=0),"",IF(TRIM(สรุปบันทึกเวลาเรียนรายวิชา!$I17)="มส","มส",IF(P18&gt;=80,4,IF(P18&gt;=75,3.5,IF(P18&gt;=70,3,IF(P18&gt;=65,2.5,IF(P18&gt;=60,2,IF(P18&gt;=55,1.5,IF(P18&gt;=50,1,"ร")))))))))</f>
        <v/>
      </c>
      <c r="R18" s="90"/>
      <c r="S18" s="11"/>
      <c r="T18" s="11"/>
      <c r="U18" s="11"/>
      <c r="V18" s="11"/>
      <c r="W18" s="11"/>
      <c r="X18" s="11"/>
      <c r="Y18" s="11"/>
    </row>
    <row r="19" spans="1:25" ht="14.1" customHeight="1" x14ac:dyDescent="0.2">
      <c r="A19" s="86">
        <f>IF('1-4'!A19&lt;&gt;"", '1-4'!A19, "")</f>
        <v>13</v>
      </c>
      <c r="B19" s="84" t="str">
        <f>IF('1-4'!A19&lt;&gt;"", '1-4'!C19, "")</f>
        <v>เด็กชายดนัย สมบูรณ์</v>
      </c>
      <c r="C19" s="10"/>
      <c r="D19" s="10"/>
      <c r="E19" s="10"/>
      <c r="F19" s="10"/>
      <c r="G19" s="10"/>
      <c r="H19" s="6"/>
      <c r="I19" s="6"/>
      <c r="J19" s="10"/>
      <c r="K19" s="10"/>
      <c r="L19" s="10"/>
      <c r="M19" s="10"/>
      <c r="N19" s="10"/>
      <c r="O19" s="89"/>
      <c r="P19" s="30" t="str">
        <f t="shared" si="0"/>
        <v/>
      </c>
      <c r="Q19" s="30" t="str">
        <f>IF(OR(P19="",P19=0),"",IF(TRIM(สรุปบันทึกเวลาเรียนรายวิชา!$I18)="มส","มส",IF(P19&gt;=80,4,IF(P19&gt;=75,3.5,IF(P19&gt;=70,3,IF(P19&gt;=65,2.5,IF(P19&gt;=60,2,IF(P19&gt;=55,1.5,IF(P19&gt;=50,1,"ร")))))))))</f>
        <v/>
      </c>
      <c r="R19" s="90"/>
      <c r="S19" s="11"/>
      <c r="T19" s="11"/>
      <c r="U19" s="11"/>
      <c r="V19" s="11"/>
      <c r="W19" s="11"/>
      <c r="X19" s="11"/>
      <c r="Y19" s="11"/>
    </row>
    <row r="20" spans="1:25" ht="14.1" customHeight="1" x14ac:dyDescent="0.2">
      <c r="A20" s="86">
        <f>IF('1-4'!A20&lt;&gt;"", '1-4'!A20, "")</f>
        <v>14</v>
      </c>
      <c r="B20" s="84" t="str">
        <f>IF('1-4'!A20&lt;&gt;"", '1-4'!C20, "")</f>
        <v>เด็กชายเดชาธร ทองอ่อน</v>
      </c>
      <c r="C20" s="10"/>
      <c r="D20" s="10"/>
      <c r="E20" s="10"/>
      <c r="F20" s="10"/>
      <c r="G20" s="10"/>
      <c r="H20" s="6"/>
      <c r="I20" s="6"/>
      <c r="J20" s="10"/>
      <c r="K20" s="10"/>
      <c r="L20" s="10"/>
      <c r="M20" s="10"/>
      <c r="N20" s="10"/>
      <c r="O20" s="89"/>
      <c r="P20" s="30" t="str">
        <f t="shared" si="0"/>
        <v/>
      </c>
      <c r="Q20" s="30" t="str">
        <f>IF(OR(P20="",P20=0),"",IF(TRIM(สรุปบันทึกเวลาเรียนรายวิชา!$I19)="มส","มส",IF(P20&gt;=80,4,IF(P20&gt;=75,3.5,IF(P20&gt;=70,3,IF(P20&gt;=65,2.5,IF(P20&gt;=60,2,IF(P20&gt;=55,1.5,IF(P20&gt;=50,1,"ร")))))))))</f>
        <v/>
      </c>
      <c r="R20" s="90"/>
      <c r="S20" s="11"/>
      <c r="T20" s="11"/>
      <c r="U20" s="11"/>
      <c r="V20" s="11"/>
      <c r="W20" s="11"/>
      <c r="X20" s="11"/>
      <c r="Y20" s="11"/>
    </row>
    <row r="21" spans="1:25" ht="14.1" customHeight="1" x14ac:dyDescent="0.2">
      <c r="A21" s="86">
        <f>IF('1-4'!A21&lt;&gt;"", '1-4'!A21, "")</f>
        <v>15</v>
      </c>
      <c r="B21" s="84" t="str">
        <f>IF('1-4'!A21&lt;&gt;"", '1-4'!C21, "")</f>
        <v>เด็กชายทรงพล ทรัพย์สิน</v>
      </c>
      <c r="C21" s="10"/>
      <c r="D21" s="10"/>
      <c r="E21" s="10"/>
      <c r="F21" s="10"/>
      <c r="G21" s="10"/>
      <c r="H21" s="6"/>
      <c r="I21" s="6"/>
      <c r="J21" s="10"/>
      <c r="K21" s="10"/>
      <c r="L21" s="10"/>
      <c r="M21" s="10"/>
      <c r="N21" s="10"/>
      <c r="O21" s="89"/>
      <c r="P21" s="30" t="str">
        <f t="shared" si="0"/>
        <v/>
      </c>
      <c r="Q21" s="30" t="str">
        <f>IF(OR(P21="",P21=0),"",IF(TRIM(สรุปบันทึกเวลาเรียนรายวิชา!$I20)="มส","มส",IF(P21&gt;=80,4,IF(P21&gt;=75,3.5,IF(P21&gt;=70,3,IF(P21&gt;=65,2.5,IF(P21&gt;=60,2,IF(P21&gt;=55,1.5,IF(P21&gt;=50,1,"ร")))))))))</f>
        <v/>
      </c>
      <c r="R21" s="90"/>
      <c r="S21" s="11"/>
      <c r="T21" s="11"/>
      <c r="U21" s="11"/>
      <c r="V21" s="11"/>
      <c r="W21" s="11"/>
      <c r="X21" s="11"/>
      <c r="Y21" s="11"/>
    </row>
    <row r="22" spans="1:25" ht="14.1" customHeight="1" x14ac:dyDescent="0.2">
      <c r="A22" s="86">
        <f>IF('1-4'!A22&lt;&gt;"", '1-4'!A22, "")</f>
        <v>16</v>
      </c>
      <c r="B22" s="84" t="str">
        <f>IF('1-4'!A22&lt;&gt;"", '1-4'!C22, "")</f>
        <v>เด็กชายธนกฤต มีประเสริฐ</v>
      </c>
      <c r="C22" s="10"/>
      <c r="D22" s="10"/>
      <c r="E22" s="10"/>
      <c r="F22" s="10"/>
      <c r="G22" s="10"/>
      <c r="H22" s="6"/>
      <c r="I22" s="6"/>
      <c r="J22" s="10"/>
      <c r="K22" s="10"/>
      <c r="L22" s="10"/>
      <c r="M22" s="10"/>
      <c r="N22" s="10"/>
      <c r="O22" s="89"/>
      <c r="P22" s="30" t="str">
        <f t="shared" si="0"/>
        <v/>
      </c>
      <c r="Q22" s="30" t="str">
        <f>IF(OR(P22="",P22=0),"",IF(TRIM(สรุปบันทึกเวลาเรียนรายวิชา!$I21)="มส","มส",IF(P22&gt;=80,4,IF(P22&gt;=75,3.5,IF(P22&gt;=70,3,IF(P22&gt;=65,2.5,IF(P22&gt;=60,2,IF(P22&gt;=55,1.5,IF(P22&gt;=50,1,"ร")))))))))</f>
        <v/>
      </c>
      <c r="R22" s="90"/>
      <c r="S22" s="11"/>
      <c r="T22" s="11"/>
      <c r="U22" s="11"/>
      <c r="V22" s="11"/>
      <c r="W22" s="11"/>
      <c r="X22" s="11"/>
      <c r="Y22" s="11"/>
    </row>
    <row r="23" spans="1:25" ht="14.1" customHeight="1" x14ac:dyDescent="0.2">
      <c r="A23" s="86">
        <f>IF('1-4'!A23&lt;&gt;"", '1-4'!A23, "")</f>
        <v>17</v>
      </c>
      <c r="B23" s="84" t="str">
        <f>IF('1-4'!A23&lt;&gt;"", '1-4'!C23, "")</f>
        <v>เด็กชายธนภัทร บุญส่ง</v>
      </c>
      <c r="C23" s="10"/>
      <c r="D23" s="10"/>
      <c r="E23" s="10"/>
      <c r="F23" s="10"/>
      <c r="G23" s="10"/>
      <c r="H23" s="6"/>
      <c r="I23" s="6"/>
      <c r="J23" s="10"/>
      <c r="K23" s="10"/>
      <c r="L23" s="10"/>
      <c r="M23" s="10"/>
      <c r="N23" s="10"/>
      <c r="O23" s="89"/>
      <c r="P23" s="30" t="str">
        <f t="shared" si="0"/>
        <v/>
      </c>
      <c r="Q23" s="30" t="str">
        <f>IF(OR(P23="",P23=0),"",IF(TRIM(สรุปบันทึกเวลาเรียนรายวิชา!$I22)="มส","มส",IF(P23&gt;=80,4,IF(P23&gt;=75,3.5,IF(P23&gt;=70,3,IF(P23&gt;=65,2.5,IF(P23&gt;=60,2,IF(P23&gt;=55,1.5,IF(P23&gt;=50,1,"ร")))))))))</f>
        <v/>
      </c>
      <c r="R23" s="90"/>
      <c r="S23" s="11"/>
      <c r="T23" s="11"/>
      <c r="U23" s="11"/>
      <c r="V23" s="11"/>
      <c r="W23" s="11"/>
      <c r="X23" s="11"/>
      <c r="Y23" s="11"/>
    </row>
    <row r="24" spans="1:25" ht="14.1" customHeight="1" x14ac:dyDescent="0.2">
      <c r="A24" s="86">
        <f>IF('1-4'!A24&lt;&gt;"", '1-4'!A24, "")</f>
        <v>18</v>
      </c>
      <c r="B24" s="84" t="str">
        <f>IF('1-4'!A24&lt;&gt;"", '1-4'!C24, "")</f>
        <v>เด็กชายธวัชชัย ใฝ่ฝัน</v>
      </c>
      <c r="C24" s="10"/>
      <c r="D24" s="10"/>
      <c r="E24" s="10"/>
      <c r="F24" s="10"/>
      <c r="G24" s="10"/>
      <c r="H24" s="6"/>
      <c r="I24" s="6"/>
      <c r="J24" s="10"/>
      <c r="K24" s="10"/>
      <c r="L24" s="10"/>
      <c r="M24" s="10"/>
      <c r="N24" s="10"/>
      <c r="O24" s="89"/>
      <c r="P24" s="30" t="str">
        <f t="shared" si="0"/>
        <v/>
      </c>
      <c r="Q24" s="30" t="str">
        <f>IF(OR(P24="",P24=0),"",IF(TRIM(สรุปบันทึกเวลาเรียนรายวิชา!$I23)="มส","มส",IF(P24&gt;=80,4,IF(P24&gt;=75,3.5,IF(P24&gt;=70,3,IF(P24&gt;=65,2.5,IF(P24&gt;=60,2,IF(P24&gt;=55,1.5,IF(P24&gt;=50,1,"ร")))))))))</f>
        <v/>
      </c>
      <c r="R24" s="90"/>
      <c r="S24" s="11"/>
      <c r="T24" s="11"/>
      <c r="U24" s="11"/>
      <c r="V24" s="11"/>
      <c r="W24" s="11"/>
      <c r="X24" s="11"/>
      <c r="Y24" s="11"/>
    </row>
    <row r="25" spans="1:25" ht="14.1" customHeight="1" x14ac:dyDescent="0.2">
      <c r="A25" s="86">
        <f>IF('1-4'!A25&lt;&gt;"", '1-4'!A25, "")</f>
        <v>19</v>
      </c>
      <c r="B25" s="84" t="str">
        <f>IF('1-4'!A25&lt;&gt;"", '1-4'!C25, "")</f>
        <v>เด็กชายธีรทัศน์ ยิ่งยืน</v>
      </c>
      <c r="C25" s="10"/>
      <c r="D25" s="10"/>
      <c r="E25" s="10"/>
      <c r="F25" s="10"/>
      <c r="G25" s="10"/>
      <c r="H25" s="6"/>
      <c r="I25" s="6"/>
      <c r="J25" s="10"/>
      <c r="K25" s="10"/>
      <c r="L25" s="10"/>
      <c r="M25" s="10"/>
      <c r="N25" s="10"/>
      <c r="O25" s="89"/>
      <c r="P25" s="30" t="str">
        <f t="shared" si="0"/>
        <v/>
      </c>
      <c r="Q25" s="30" t="str">
        <f>IF(OR(P25="",P25=0),"",IF(TRIM(สรุปบันทึกเวลาเรียนรายวิชา!$I24)="มส","มส",IF(P25&gt;=80,4,IF(P25&gt;=75,3.5,IF(P25&gt;=70,3,IF(P25&gt;=65,2.5,IF(P25&gt;=60,2,IF(P25&gt;=55,1.5,IF(P25&gt;=50,1,"ร")))))))))</f>
        <v/>
      </c>
      <c r="R25" s="90"/>
      <c r="S25" s="11"/>
      <c r="T25" s="11"/>
      <c r="U25" s="11"/>
      <c r="V25" s="11"/>
      <c r="W25" s="11"/>
      <c r="X25" s="11"/>
      <c r="Y25" s="11"/>
    </row>
    <row r="26" spans="1:25" ht="14.1" customHeight="1" x14ac:dyDescent="0.2">
      <c r="A26" s="86">
        <f>IF('1-4'!A26&lt;&gt;"", '1-4'!A26, "")</f>
        <v>20</v>
      </c>
      <c r="B26" s="84" t="str">
        <f>IF('1-4'!A26&lt;&gt;"", '1-4'!C26, "")</f>
        <v>เด็กชายนันทวัฒน์ เกิดโชค</v>
      </c>
      <c r="C26" s="10"/>
      <c r="D26" s="10"/>
      <c r="E26" s="10"/>
      <c r="F26" s="10"/>
      <c r="G26" s="10"/>
      <c r="H26" s="6"/>
      <c r="I26" s="6"/>
      <c r="J26" s="10"/>
      <c r="K26" s="10"/>
      <c r="L26" s="10"/>
      <c r="M26" s="10"/>
      <c r="N26" s="10"/>
      <c r="O26" s="89"/>
      <c r="P26" s="30" t="str">
        <f t="shared" si="0"/>
        <v/>
      </c>
      <c r="Q26" s="30" t="str">
        <f>IF(OR(P26="",P26=0),"",IF(TRIM(สรุปบันทึกเวลาเรียนรายวิชา!$I25)="มส","มส",IF(P26&gt;=80,4,IF(P26&gt;=75,3.5,IF(P26&gt;=70,3,IF(P26&gt;=65,2.5,IF(P26&gt;=60,2,IF(P26&gt;=55,1.5,IF(P26&gt;=50,1,"ร")))))))))</f>
        <v/>
      </c>
      <c r="R26" s="90"/>
      <c r="S26" s="11"/>
      <c r="T26" s="11"/>
      <c r="U26" s="11"/>
      <c r="V26" s="11"/>
      <c r="W26" s="11"/>
      <c r="X26" s="11"/>
      <c r="Y26" s="11"/>
    </row>
    <row r="27" spans="1:25" ht="14.1" customHeight="1" x14ac:dyDescent="0.2">
      <c r="A27" s="86">
        <f>IF('1-4'!A27&lt;&gt;"", '1-4'!A27, "")</f>
        <v>21</v>
      </c>
      <c r="B27" s="84" t="str">
        <f>IF('1-4'!A27&lt;&gt;"", '1-4'!C27, "")</f>
        <v>เด็กชายนิธิกร คงทน</v>
      </c>
      <c r="C27" s="10"/>
      <c r="D27" s="10"/>
      <c r="E27" s="10"/>
      <c r="F27" s="10"/>
      <c r="G27" s="10"/>
      <c r="H27" s="6"/>
      <c r="I27" s="6"/>
      <c r="J27" s="10"/>
      <c r="K27" s="10"/>
      <c r="L27" s="10"/>
      <c r="M27" s="10"/>
      <c r="N27" s="10"/>
      <c r="O27" s="89"/>
      <c r="P27" s="30" t="str">
        <f t="shared" si="0"/>
        <v/>
      </c>
      <c r="Q27" s="30" t="str">
        <f>IF(OR(P27="",P27=0),"",IF(TRIM(สรุปบันทึกเวลาเรียนรายวิชา!$I26)="มส","มส",IF(P27&gt;=80,4,IF(P27&gt;=75,3.5,IF(P27&gt;=70,3,IF(P27&gt;=65,2.5,IF(P27&gt;=60,2,IF(P27&gt;=55,1.5,IF(P27&gt;=50,1,"ร")))))))))</f>
        <v/>
      </c>
      <c r="R27" s="90"/>
      <c r="S27" s="11"/>
      <c r="T27" s="11"/>
      <c r="U27" s="11"/>
      <c r="V27" s="11"/>
      <c r="W27" s="11"/>
      <c r="X27" s="11"/>
      <c r="Y27" s="11"/>
    </row>
    <row r="28" spans="1:25" ht="14.1" customHeight="1" x14ac:dyDescent="0.2">
      <c r="A28" s="86">
        <f>IF('1-4'!A28&lt;&gt;"", '1-4'!A28, "")</f>
        <v>22</v>
      </c>
      <c r="B28" s="84" t="str">
        <f>IF('1-4'!A28&lt;&gt;"", '1-4'!C28, "")</f>
        <v>เด็กชายปกรณ์ เพียรพยายาม</v>
      </c>
      <c r="C28" s="10"/>
      <c r="D28" s="10"/>
      <c r="E28" s="10"/>
      <c r="F28" s="10"/>
      <c r="G28" s="10"/>
      <c r="H28" s="6"/>
      <c r="I28" s="6"/>
      <c r="J28" s="10"/>
      <c r="K28" s="10"/>
      <c r="L28" s="10"/>
      <c r="M28" s="10"/>
      <c r="N28" s="10"/>
      <c r="O28" s="89"/>
      <c r="P28" s="30" t="str">
        <f t="shared" si="0"/>
        <v/>
      </c>
      <c r="Q28" s="30" t="str">
        <f>IF(OR(P28="",P28=0),"",IF(TRIM(สรุปบันทึกเวลาเรียนรายวิชา!$I27)="มส","มส",IF(P28&gt;=80,4,IF(P28&gt;=75,3.5,IF(P28&gt;=70,3,IF(P28&gt;=65,2.5,IF(P28&gt;=60,2,IF(P28&gt;=55,1.5,IF(P28&gt;=50,1,"ร")))))))))</f>
        <v/>
      </c>
      <c r="R28" s="90"/>
      <c r="S28" s="11"/>
      <c r="T28" s="11"/>
      <c r="U28" s="11"/>
      <c r="V28" s="11"/>
      <c r="W28" s="11"/>
      <c r="X28" s="11"/>
      <c r="Y28" s="11"/>
    </row>
    <row r="29" spans="1:25" ht="14.1" customHeight="1" x14ac:dyDescent="0.2">
      <c r="A29" s="86">
        <f>IF('1-4'!A29&lt;&gt;"", '1-4'!A29, "")</f>
        <v>23</v>
      </c>
      <c r="B29" s="84" t="str">
        <f>IF('1-4'!A29&lt;&gt;"", '1-4'!C29, "")</f>
        <v>เด็กชายปฏิพล แก้ววิจิตร</v>
      </c>
      <c r="C29" s="10"/>
      <c r="D29" s="10"/>
      <c r="E29" s="10"/>
      <c r="F29" s="10"/>
      <c r="G29" s="10"/>
      <c r="H29" s="6"/>
      <c r="I29" s="6"/>
      <c r="J29" s="10"/>
      <c r="K29" s="10"/>
      <c r="L29" s="10"/>
      <c r="M29" s="10"/>
      <c r="N29" s="10"/>
      <c r="O29" s="89"/>
      <c r="P29" s="30" t="str">
        <f t="shared" si="0"/>
        <v/>
      </c>
      <c r="Q29" s="30" t="str">
        <f>IF(OR(P29="",P29=0),"",IF(TRIM(สรุปบันทึกเวลาเรียนรายวิชา!$I28)="มส","มส",IF(P29&gt;=80,4,IF(P29&gt;=75,3.5,IF(P29&gt;=70,3,IF(P29&gt;=65,2.5,IF(P29&gt;=60,2,IF(P29&gt;=55,1.5,IF(P29&gt;=50,1,"ร")))))))))</f>
        <v/>
      </c>
      <c r="R29" s="90"/>
      <c r="S29" s="11"/>
      <c r="T29" s="11"/>
      <c r="U29" s="11"/>
      <c r="V29" s="11"/>
      <c r="W29" s="11"/>
      <c r="X29" s="11"/>
      <c r="Y29" s="11"/>
    </row>
    <row r="30" spans="1:25" ht="14.1" customHeight="1" x14ac:dyDescent="0.2">
      <c r="A30" s="86">
        <f>IF('1-4'!A30&lt;&gt;"", '1-4'!A30, "")</f>
        <v>24</v>
      </c>
      <c r="B30" s="84" t="str">
        <f>IF('1-4'!A30&lt;&gt;"", '1-4'!C30, "")</f>
        <v>เด็กชายปณิธาน มั่นคง</v>
      </c>
      <c r="C30" s="10"/>
      <c r="D30" s="10"/>
      <c r="E30" s="10"/>
      <c r="F30" s="10"/>
      <c r="G30" s="10"/>
      <c r="H30" s="6"/>
      <c r="I30" s="6"/>
      <c r="J30" s="10"/>
      <c r="K30" s="10"/>
      <c r="L30" s="10"/>
      <c r="M30" s="10"/>
      <c r="N30" s="10"/>
      <c r="O30" s="89"/>
      <c r="P30" s="30" t="str">
        <f t="shared" si="0"/>
        <v/>
      </c>
      <c r="Q30" s="30" t="str">
        <f>IF(OR(P30="",P30=0),"",IF(TRIM(สรุปบันทึกเวลาเรียนรายวิชา!$I29)="มส","มส",IF(P30&gt;=80,4,IF(P30&gt;=75,3.5,IF(P30&gt;=70,3,IF(P30&gt;=65,2.5,IF(P30&gt;=60,2,IF(P30&gt;=55,1.5,IF(P30&gt;=50,1,"ร")))))))))</f>
        <v/>
      </c>
      <c r="R30" s="90"/>
      <c r="S30" s="11"/>
      <c r="T30" s="11"/>
      <c r="U30" s="11"/>
      <c r="V30" s="11"/>
      <c r="W30" s="11"/>
      <c r="X30" s="11"/>
      <c r="Y30" s="11"/>
    </row>
    <row r="31" spans="1:25" ht="14.1" customHeight="1" x14ac:dyDescent="0.2">
      <c r="A31" s="86">
        <f>IF('1-4'!A31&lt;&gt;"", '1-4'!A31, "")</f>
        <v>25</v>
      </c>
      <c r="B31" s="84" t="str">
        <f>IF('1-4'!A31&lt;&gt;"", '1-4'!C31, "")</f>
        <v>เด็กชายพงศธร ใจบุญ</v>
      </c>
      <c r="C31" s="10"/>
      <c r="D31" s="10"/>
      <c r="E31" s="10"/>
      <c r="F31" s="10"/>
      <c r="G31" s="10"/>
      <c r="H31" s="6"/>
      <c r="I31" s="6"/>
      <c r="J31" s="10"/>
      <c r="K31" s="10"/>
      <c r="L31" s="10"/>
      <c r="M31" s="10"/>
      <c r="N31" s="10"/>
      <c r="O31" s="89"/>
      <c r="P31" s="30" t="str">
        <f t="shared" si="0"/>
        <v/>
      </c>
      <c r="Q31" s="30" t="str">
        <f>IF(OR(P31="",P31=0),"",IF(TRIM(สรุปบันทึกเวลาเรียนรายวิชา!$I30)="มส","มส",IF(P31&gt;=80,4,IF(P31&gt;=75,3.5,IF(P31&gt;=70,3,IF(P31&gt;=65,2.5,IF(P31&gt;=60,2,IF(P31&gt;=55,1.5,IF(P31&gt;=50,1,"ร")))))))))</f>
        <v/>
      </c>
      <c r="R31" s="90"/>
      <c r="S31" s="11"/>
      <c r="T31" s="11"/>
      <c r="U31" s="11"/>
      <c r="V31" s="11"/>
      <c r="W31" s="11"/>
      <c r="X31" s="11"/>
      <c r="Y31" s="11"/>
    </row>
    <row r="32" spans="1:25" ht="14.1" customHeight="1" x14ac:dyDescent="0.2">
      <c r="A32" s="86">
        <f>IF('1-4'!A32&lt;&gt;"", '1-4'!A32, "")</f>
        <v>26</v>
      </c>
      <c r="B32" s="84" t="str">
        <f>IF('1-4'!A32&lt;&gt;"", '1-4'!C32, "")</f>
        <v>เด็กชายพรหมมินทร์ แสงจันทร์</v>
      </c>
      <c r="C32" s="10"/>
      <c r="D32" s="10"/>
      <c r="E32" s="10"/>
      <c r="F32" s="10"/>
      <c r="G32" s="10"/>
      <c r="H32" s="6"/>
      <c r="I32" s="6"/>
      <c r="J32" s="10"/>
      <c r="K32" s="10"/>
      <c r="L32" s="10"/>
      <c r="M32" s="10"/>
      <c r="N32" s="10"/>
      <c r="O32" s="89"/>
      <c r="P32" s="30" t="str">
        <f t="shared" si="0"/>
        <v/>
      </c>
      <c r="Q32" s="30" t="str">
        <f>IF(OR(P32="",P32=0),"",IF(TRIM(สรุปบันทึกเวลาเรียนรายวิชา!$I31)="มส","มส",IF(P32&gt;=80,4,IF(P32&gt;=75,3.5,IF(P32&gt;=70,3,IF(P32&gt;=65,2.5,IF(P32&gt;=60,2,IF(P32&gt;=55,1.5,IF(P32&gt;=50,1,"ร")))))))))</f>
        <v/>
      </c>
      <c r="R32" s="90"/>
      <c r="S32" s="11"/>
      <c r="T32" s="11"/>
      <c r="U32" s="11"/>
      <c r="V32" s="11"/>
      <c r="W32" s="11"/>
      <c r="X32" s="11"/>
      <c r="Y32" s="11"/>
    </row>
    <row r="33" spans="1:25" ht="14.1" customHeight="1" x14ac:dyDescent="0.2">
      <c r="A33" s="86">
        <f>IF('1-4'!A33&lt;&gt;"", '1-4'!A33, "")</f>
        <v>27</v>
      </c>
      <c r="B33" s="84" t="str">
        <f>IF('1-4'!A33&lt;&gt;"", '1-4'!C33, "")</f>
        <v>เด็กชายพลากร อรุณสวัสดิ์</v>
      </c>
      <c r="C33" s="10"/>
      <c r="D33" s="10"/>
      <c r="E33" s="10"/>
      <c r="F33" s="10"/>
      <c r="G33" s="10"/>
      <c r="H33" s="6"/>
      <c r="I33" s="6"/>
      <c r="J33" s="10"/>
      <c r="K33" s="10"/>
      <c r="L33" s="10"/>
      <c r="M33" s="10"/>
      <c r="N33" s="10"/>
      <c r="O33" s="89"/>
      <c r="P33" s="30" t="str">
        <f t="shared" si="0"/>
        <v/>
      </c>
      <c r="Q33" s="30" t="str">
        <f>IF(OR(P33="",P33=0),"",IF(TRIM(สรุปบันทึกเวลาเรียนรายวิชา!$I32)="มส","มส",IF(P33&gt;=80,4,IF(P33&gt;=75,3.5,IF(P33&gt;=70,3,IF(P33&gt;=65,2.5,IF(P33&gt;=60,2,IF(P33&gt;=55,1.5,IF(P33&gt;=50,1,"ร")))))))))</f>
        <v/>
      </c>
      <c r="R33" s="90"/>
      <c r="S33" s="11"/>
      <c r="T33" s="11"/>
      <c r="U33" s="11"/>
      <c r="V33" s="11"/>
      <c r="W33" s="11"/>
      <c r="X33" s="11"/>
      <c r="Y33" s="11"/>
    </row>
    <row r="34" spans="1:25" ht="14.1" customHeight="1" x14ac:dyDescent="0.2">
      <c r="A34" s="86">
        <f>IF('1-4'!A34&lt;&gt;"", '1-4'!A34, "")</f>
        <v>28</v>
      </c>
      <c r="B34" s="84" t="str">
        <f>IF('1-4'!A34&lt;&gt;"", '1-4'!C34, "")</f>
        <v>เด็กชายพิพัฒน์ วงศ์คำ</v>
      </c>
      <c r="C34" s="10"/>
      <c r="D34" s="10"/>
      <c r="E34" s="10"/>
      <c r="F34" s="10"/>
      <c r="G34" s="10"/>
      <c r="H34" s="6"/>
      <c r="I34" s="6"/>
      <c r="J34" s="10"/>
      <c r="K34" s="10"/>
      <c r="L34" s="10"/>
      <c r="M34" s="10"/>
      <c r="N34" s="10"/>
      <c r="O34" s="89"/>
      <c r="P34" s="30" t="str">
        <f t="shared" si="0"/>
        <v/>
      </c>
      <c r="Q34" s="30" t="str">
        <f>IF(OR(P34="",P34=0),"",IF(TRIM(สรุปบันทึกเวลาเรียนรายวิชา!$I33)="มส","มส",IF(P34&gt;=80,4,IF(P34&gt;=75,3.5,IF(P34&gt;=70,3,IF(P34&gt;=65,2.5,IF(P34&gt;=60,2,IF(P34&gt;=55,1.5,IF(P34&gt;=50,1,"ร")))))))))</f>
        <v/>
      </c>
      <c r="R34" s="90"/>
      <c r="S34" s="11"/>
      <c r="T34" s="11"/>
      <c r="U34" s="11"/>
      <c r="V34" s="11"/>
      <c r="W34" s="11"/>
      <c r="X34" s="11"/>
      <c r="Y34" s="11"/>
    </row>
    <row r="35" spans="1:25" ht="14.1" customHeight="1" x14ac:dyDescent="0.2">
      <c r="A35" s="86">
        <f>IF('1-4'!A35&lt;&gt;"", '1-4'!A35, "")</f>
        <v>29</v>
      </c>
      <c r="B35" s="84" t="str">
        <f>IF('1-4'!A35&lt;&gt;"", '1-4'!C35, "")</f>
        <v>เด็กชายพีรพล พงษ์ศิริ</v>
      </c>
      <c r="C35" s="10"/>
      <c r="D35" s="10"/>
      <c r="E35" s="10"/>
      <c r="F35" s="10"/>
      <c r="G35" s="10"/>
      <c r="H35" s="6"/>
      <c r="I35" s="6"/>
      <c r="J35" s="10"/>
      <c r="K35" s="10"/>
      <c r="L35" s="10"/>
      <c r="M35" s="10"/>
      <c r="N35" s="10"/>
      <c r="O35" s="89"/>
      <c r="P35" s="30" t="str">
        <f t="shared" si="0"/>
        <v/>
      </c>
      <c r="Q35" s="30" t="str">
        <f>IF(OR(P35="",P35=0),"",IF(TRIM(สรุปบันทึกเวลาเรียนรายวิชา!$I34)="มส","มส",IF(P35&gt;=80,4,IF(P35&gt;=75,3.5,IF(P35&gt;=70,3,IF(P35&gt;=65,2.5,IF(P35&gt;=60,2,IF(P35&gt;=55,1.5,IF(P35&gt;=50,1,"ร")))))))))</f>
        <v/>
      </c>
      <c r="R35" s="90"/>
      <c r="S35" s="11"/>
      <c r="T35" s="11"/>
      <c r="U35" s="11"/>
      <c r="V35" s="11"/>
      <c r="W35" s="11"/>
      <c r="X35" s="11"/>
      <c r="Y35" s="11"/>
    </row>
    <row r="36" spans="1:25" ht="14.1" customHeight="1" x14ac:dyDescent="0.2">
      <c r="A36" s="86">
        <f>IF('1-4'!A36&lt;&gt;"", '1-4'!A36, "")</f>
        <v>30</v>
      </c>
      <c r="B36" s="84" t="str">
        <f>IF('1-4'!A36&lt;&gt;"", '1-4'!C36, "")</f>
        <v>เด็กชายภานุพงศ์ ศรีเมือง</v>
      </c>
      <c r="C36" s="10"/>
      <c r="D36" s="10"/>
      <c r="E36" s="10"/>
      <c r="F36" s="10"/>
      <c r="G36" s="10"/>
      <c r="H36" s="6"/>
      <c r="I36" s="6"/>
      <c r="J36" s="10"/>
      <c r="K36" s="10"/>
      <c r="L36" s="10"/>
      <c r="M36" s="10"/>
      <c r="N36" s="10"/>
      <c r="O36" s="89"/>
      <c r="P36" s="30" t="str">
        <f t="shared" si="0"/>
        <v/>
      </c>
      <c r="Q36" s="30" t="str">
        <f>IF(OR(P36="",P36=0),"",IF(TRIM(สรุปบันทึกเวลาเรียนรายวิชา!$I35)="มส","มส",IF(P36&gt;=80,4,IF(P36&gt;=75,3.5,IF(P36&gt;=70,3,IF(P36&gt;=65,2.5,IF(P36&gt;=60,2,IF(P36&gt;=55,1.5,IF(P36&gt;=50,1,"ร")))))))))</f>
        <v/>
      </c>
      <c r="R36" s="90"/>
      <c r="S36" s="11"/>
      <c r="T36" s="11"/>
      <c r="U36" s="11"/>
      <c r="V36" s="11"/>
      <c r="W36" s="11"/>
      <c r="X36" s="11"/>
      <c r="Y36" s="11"/>
    </row>
    <row r="37" spans="1:25" ht="14.1" customHeight="1" x14ac:dyDescent="0.2">
      <c r="A37" s="86">
        <f>IF('1-4'!A37&lt;&gt;"", '1-4'!A37, "")</f>
        <v>31</v>
      </c>
      <c r="B37" s="84" t="str">
        <f>IF('1-4'!A37&lt;&gt;"", '1-4'!C37, "")</f>
        <v>เด็กชายภูมินทร์ อุดมสุข</v>
      </c>
      <c r="C37" s="10"/>
      <c r="D37" s="10"/>
      <c r="E37" s="10"/>
      <c r="F37" s="10"/>
      <c r="G37" s="10"/>
      <c r="H37" s="6"/>
      <c r="I37" s="6"/>
      <c r="J37" s="10"/>
      <c r="K37" s="10"/>
      <c r="L37" s="10"/>
      <c r="M37" s="10"/>
      <c r="N37" s="10"/>
      <c r="O37" s="89"/>
      <c r="P37" s="30" t="str">
        <f t="shared" si="0"/>
        <v/>
      </c>
      <c r="Q37" s="30" t="str">
        <f>IF(OR(P37="",P37=0),"",IF(TRIM(สรุปบันทึกเวลาเรียนรายวิชา!$I36)="มส","มส",IF(P37&gt;=80,4,IF(P37&gt;=75,3.5,IF(P37&gt;=70,3,IF(P37&gt;=65,2.5,IF(P37&gt;=60,2,IF(P37&gt;=55,1.5,IF(P37&gt;=50,1,"ร")))))))))</f>
        <v/>
      </c>
      <c r="R37" s="90"/>
      <c r="S37" s="11"/>
      <c r="T37" s="11"/>
      <c r="U37" s="11"/>
      <c r="V37" s="11"/>
      <c r="W37" s="11"/>
      <c r="X37" s="11"/>
      <c r="Y37" s="11"/>
    </row>
    <row r="38" spans="1:25" ht="14.1" customHeight="1" x14ac:dyDescent="0.2">
      <c r="A38" s="86">
        <f>IF('1-4'!A38&lt;&gt;"", '1-4'!A38, "")</f>
        <v>32</v>
      </c>
      <c r="B38" s="84" t="str">
        <f>IF('1-4'!A38&lt;&gt;"", '1-4'!C38, "")</f>
        <v>เด็กชายมนัสวิน รุ่งเรือง</v>
      </c>
      <c r="C38" s="10"/>
      <c r="D38" s="10"/>
      <c r="E38" s="10"/>
      <c r="F38" s="10"/>
      <c r="G38" s="10"/>
      <c r="H38" s="6"/>
      <c r="I38" s="6"/>
      <c r="J38" s="10"/>
      <c r="K38" s="10"/>
      <c r="L38" s="10"/>
      <c r="M38" s="10"/>
      <c r="N38" s="10"/>
      <c r="O38" s="89"/>
      <c r="P38" s="30" t="str">
        <f t="shared" si="0"/>
        <v/>
      </c>
      <c r="Q38" s="30" t="str">
        <f>IF(OR(P38="",P38=0),"",IF(TRIM(สรุปบันทึกเวลาเรียนรายวิชา!$I37)="มส","มส",IF(P38&gt;=80,4,IF(P38&gt;=75,3.5,IF(P38&gt;=70,3,IF(P38&gt;=65,2.5,IF(P38&gt;=60,2,IF(P38&gt;=55,1.5,IF(P38&gt;=50,1,"ร")))))))))</f>
        <v/>
      </c>
      <c r="R38" s="90"/>
      <c r="S38" s="11"/>
      <c r="T38" s="11"/>
      <c r="U38" s="11"/>
      <c r="V38" s="11"/>
      <c r="W38" s="11"/>
      <c r="X38" s="11"/>
      <c r="Y38" s="11"/>
    </row>
    <row r="39" spans="1:25" ht="14.1" customHeight="1" x14ac:dyDescent="0.2">
      <c r="A39" s="86">
        <f>IF('1-4'!A39&lt;&gt;"", '1-4'!A39, "")</f>
        <v>33</v>
      </c>
      <c r="B39" s="84" t="str">
        <f>IF('1-4'!A39&lt;&gt;"", '1-4'!C39, "")</f>
        <v>เด็กชายเมธาสิทธิ์ กิจเจริญ</v>
      </c>
      <c r="C39" s="10"/>
      <c r="D39" s="10"/>
      <c r="E39" s="10"/>
      <c r="F39" s="10"/>
      <c r="G39" s="10"/>
      <c r="H39" s="6"/>
      <c r="I39" s="6"/>
      <c r="J39" s="10"/>
      <c r="K39" s="10"/>
      <c r="L39" s="10"/>
      <c r="M39" s="10"/>
      <c r="N39" s="10"/>
      <c r="O39" s="89"/>
      <c r="P39" s="30" t="str">
        <f t="shared" si="0"/>
        <v/>
      </c>
      <c r="Q39" s="30" t="str">
        <f>IF(OR(P39="",P39=0),"",IF(TRIM(สรุปบันทึกเวลาเรียนรายวิชา!$I38)="มส","มส",IF(P39&gt;=80,4,IF(P39&gt;=75,3.5,IF(P39&gt;=70,3,IF(P39&gt;=65,2.5,IF(P39&gt;=60,2,IF(P39&gt;=55,1.5,IF(P39&gt;=50,1,"ร")))))))))</f>
        <v/>
      </c>
      <c r="R39" s="90"/>
      <c r="S39" s="11"/>
      <c r="T39" s="11"/>
      <c r="U39" s="11"/>
      <c r="V39" s="11"/>
      <c r="W39" s="11"/>
      <c r="X39" s="11"/>
      <c r="Y39" s="11"/>
    </row>
    <row r="40" spans="1:25" ht="14.1" customHeight="1" x14ac:dyDescent="0.2">
      <c r="A40" s="86">
        <f>IF('1-4'!A40&lt;&gt;"", '1-4'!A40, "")</f>
        <v>34</v>
      </c>
      <c r="B40" s="84" t="str">
        <f>IF('1-4'!A40&lt;&gt;"", '1-4'!C40, "")</f>
        <v>เด็กชายรชต พัฒนสิน</v>
      </c>
      <c r="C40" s="10"/>
      <c r="D40" s="10"/>
      <c r="E40" s="10"/>
      <c r="F40" s="10"/>
      <c r="G40" s="10"/>
      <c r="H40" s="6"/>
      <c r="I40" s="6"/>
      <c r="J40" s="10"/>
      <c r="K40" s="10"/>
      <c r="L40" s="10"/>
      <c r="M40" s="10"/>
      <c r="N40" s="10"/>
      <c r="O40" s="89"/>
      <c r="P40" s="30" t="str">
        <f t="shared" si="0"/>
        <v/>
      </c>
      <c r="Q40" s="30" t="str">
        <f>IF(OR(P40="",P40=0),"",IF(TRIM(สรุปบันทึกเวลาเรียนรายวิชา!$I39)="มส","มส",IF(P40&gt;=80,4,IF(P40&gt;=75,3.5,IF(P40&gt;=70,3,IF(P40&gt;=65,2.5,IF(P40&gt;=60,2,IF(P40&gt;=55,1.5,IF(P40&gt;=50,1,"ร")))))))))</f>
        <v/>
      </c>
      <c r="R40" s="90"/>
      <c r="S40" s="11"/>
      <c r="T40" s="11"/>
      <c r="U40" s="11"/>
      <c r="V40" s="11"/>
      <c r="W40" s="11"/>
      <c r="X40" s="11"/>
      <c r="Y40" s="11"/>
    </row>
    <row r="41" spans="1:25" ht="14.1" customHeight="1" x14ac:dyDescent="0.2">
      <c r="A41" s="86">
        <f>IF('1-4'!A41&lt;&gt;"", '1-4'!A41, "")</f>
        <v>35</v>
      </c>
      <c r="B41" s="84" t="str">
        <f>IF('1-4'!A41&lt;&gt;"", '1-4'!C41, "")</f>
        <v>เด็กชายรณกร นามสกุลดี</v>
      </c>
      <c r="C41" s="10"/>
      <c r="D41" s="10"/>
      <c r="E41" s="10"/>
      <c r="F41" s="10"/>
      <c r="G41" s="10"/>
      <c r="H41" s="6"/>
      <c r="I41" s="6"/>
      <c r="J41" s="10"/>
      <c r="K41" s="10"/>
      <c r="L41" s="10"/>
      <c r="M41" s="10"/>
      <c r="N41" s="10"/>
      <c r="O41" s="89"/>
      <c r="P41" s="30" t="str">
        <f t="shared" si="0"/>
        <v/>
      </c>
      <c r="Q41" s="30" t="str">
        <f>IF(OR(P41="",P41=0),"",IF(TRIM(สรุปบันทึกเวลาเรียนรายวิชา!$I40)="มส","มส",IF(P41&gt;=80,4,IF(P41&gt;=75,3.5,IF(P41&gt;=70,3,IF(P41&gt;=65,2.5,IF(P41&gt;=60,2,IF(P41&gt;=55,1.5,IF(P41&gt;=50,1,"ร")))))))))</f>
        <v/>
      </c>
      <c r="R41" s="90"/>
      <c r="S41" s="11"/>
      <c r="T41" s="11"/>
      <c r="U41" s="11"/>
      <c r="V41" s="11"/>
      <c r="W41" s="11"/>
      <c r="X41" s="11"/>
      <c r="Y41" s="11"/>
    </row>
    <row r="42" spans="1:25" ht="14.1" customHeight="1" x14ac:dyDescent="0.2">
      <c r="A42" s="86">
        <f>IF('1-4'!A42&lt;&gt;"", '1-4'!A42, "")</f>
        <v>36</v>
      </c>
      <c r="B42" s="84" t="str">
        <f>IF('1-4'!A42&lt;&gt;"", '1-4'!C42, "")</f>
        <v>เด็กชายวรวุฒิ สดใส</v>
      </c>
      <c r="C42" s="10"/>
      <c r="D42" s="10"/>
      <c r="E42" s="10"/>
      <c r="F42" s="10"/>
      <c r="G42" s="10"/>
      <c r="H42" s="6"/>
      <c r="I42" s="6"/>
      <c r="J42" s="10"/>
      <c r="K42" s="10"/>
      <c r="L42" s="10"/>
      <c r="M42" s="10"/>
      <c r="N42" s="10"/>
      <c r="O42" s="89"/>
      <c r="P42" s="30" t="str">
        <f t="shared" si="0"/>
        <v/>
      </c>
      <c r="Q42" s="30" t="str">
        <f>IF(OR(P42="",P42=0),"",IF(TRIM(สรุปบันทึกเวลาเรียนรายวิชา!$I41)="มส","มส",IF(P42&gt;=80,4,IF(P42&gt;=75,3.5,IF(P42&gt;=70,3,IF(P42&gt;=65,2.5,IF(P42&gt;=60,2,IF(P42&gt;=55,1.5,IF(P42&gt;=50,1,"ร")))))))))</f>
        <v/>
      </c>
      <c r="R42" s="90"/>
      <c r="S42" s="11"/>
      <c r="T42" s="11"/>
      <c r="U42" s="11"/>
      <c r="V42" s="11"/>
      <c r="W42" s="11"/>
      <c r="X42" s="11"/>
      <c r="Y42" s="11"/>
    </row>
    <row r="43" spans="1:25" ht="14.1" customHeight="1" x14ac:dyDescent="0.2">
      <c r="A43" s="86">
        <f>IF('1-4'!A43&lt;&gt;"", '1-4'!A43, "")</f>
        <v>37</v>
      </c>
      <c r="B43" s="84" t="str">
        <f>IF('1-4'!A43&lt;&gt;"", '1-4'!C43, "")</f>
        <v>เด็กชายวัชระ วิเชียร</v>
      </c>
      <c r="C43" s="10"/>
      <c r="D43" s="10"/>
      <c r="E43" s="10"/>
      <c r="F43" s="10"/>
      <c r="G43" s="10"/>
      <c r="H43" s="6"/>
      <c r="I43" s="6"/>
      <c r="J43" s="10"/>
      <c r="K43" s="10"/>
      <c r="L43" s="10"/>
      <c r="M43" s="10"/>
      <c r="N43" s="10"/>
      <c r="O43" s="89"/>
      <c r="P43" s="30" t="str">
        <f t="shared" si="0"/>
        <v/>
      </c>
      <c r="Q43" s="30" t="str">
        <f>IF(OR(P43="",P43=0),"",IF(TRIM(สรุปบันทึกเวลาเรียนรายวิชา!$I42)="มส","มส",IF(P43&gt;=80,4,IF(P43&gt;=75,3.5,IF(P43&gt;=70,3,IF(P43&gt;=65,2.5,IF(P43&gt;=60,2,IF(P43&gt;=55,1.5,IF(P43&gt;=50,1,"ร")))))))))</f>
        <v/>
      </c>
      <c r="R43" s="90"/>
      <c r="S43" s="11"/>
      <c r="T43" s="11"/>
      <c r="U43" s="11"/>
      <c r="V43" s="11"/>
      <c r="W43" s="11"/>
      <c r="X43" s="11"/>
      <c r="Y43" s="11"/>
    </row>
    <row r="44" spans="1:25" ht="14.1" customHeight="1" x14ac:dyDescent="0.2">
      <c r="A44" s="86">
        <f>IF('1-4'!A44&lt;&gt;"", '1-4'!A44, "")</f>
        <v>38</v>
      </c>
      <c r="B44" s="84" t="str">
        <f>IF('1-4'!A44&lt;&gt;"", '1-4'!C44, "")</f>
        <v>เด็กชายวิทวัส พรหมเดช</v>
      </c>
      <c r="C44" s="10"/>
      <c r="D44" s="10"/>
      <c r="E44" s="10"/>
      <c r="F44" s="10"/>
      <c r="G44" s="10"/>
      <c r="H44" s="6"/>
      <c r="I44" s="6"/>
      <c r="J44" s="10"/>
      <c r="K44" s="10"/>
      <c r="L44" s="10"/>
      <c r="M44" s="10"/>
      <c r="N44" s="10"/>
      <c r="O44" s="89"/>
      <c r="P44" s="30" t="str">
        <f t="shared" si="0"/>
        <v/>
      </c>
      <c r="Q44" s="30" t="str">
        <f>IF(OR(P44="",P44=0),"",IF(TRIM(สรุปบันทึกเวลาเรียนรายวิชา!$I43)="มส","มส",IF(P44&gt;=80,4,IF(P44&gt;=75,3.5,IF(P44&gt;=70,3,IF(P44&gt;=65,2.5,IF(P44&gt;=60,2,IF(P44&gt;=55,1.5,IF(P44&gt;=50,1,"ร")))))))))</f>
        <v/>
      </c>
      <c r="R44" s="90"/>
      <c r="S44" s="11"/>
      <c r="T44" s="11"/>
      <c r="U44" s="11"/>
      <c r="V44" s="11"/>
      <c r="W44" s="11"/>
      <c r="X44" s="11"/>
      <c r="Y44" s="11"/>
    </row>
    <row r="45" spans="1:25" ht="14.1" customHeight="1" x14ac:dyDescent="0.2">
      <c r="A45" s="86">
        <f>IF('1-4'!A45&lt;&gt;"", '1-4'!A45, "")</f>
        <v>39</v>
      </c>
      <c r="B45" s="84" t="str">
        <f>IF('1-4'!A45&lt;&gt;"", '1-4'!C45, "")</f>
        <v>เด็กชายวีรภัทร จิตต์มั่นคง</v>
      </c>
      <c r="C45" s="10"/>
      <c r="D45" s="10"/>
      <c r="E45" s="10"/>
      <c r="F45" s="10"/>
      <c r="G45" s="10"/>
      <c r="H45" s="6"/>
      <c r="I45" s="6"/>
      <c r="J45" s="10"/>
      <c r="K45" s="10"/>
      <c r="L45" s="10"/>
      <c r="M45" s="10"/>
      <c r="N45" s="10"/>
      <c r="O45" s="89"/>
      <c r="P45" s="30" t="str">
        <f t="shared" si="0"/>
        <v/>
      </c>
      <c r="Q45" s="30" t="str">
        <f>IF(OR(P45="",P45=0),"",IF(TRIM(สรุปบันทึกเวลาเรียนรายวิชา!$I44)="มส","มส",IF(P45&gt;=80,4,IF(P45&gt;=75,3.5,IF(P45&gt;=70,3,IF(P45&gt;=65,2.5,IF(P45&gt;=60,2,IF(P45&gt;=55,1.5,IF(P45&gt;=50,1,"ร")))))))))</f>
        <v/>
      </c>
      <c r="R45" s="90"/>
      <c r="S45" s="11"/>
      <c r="T45" s="11"/>
      <c r="U45" s="11"/>
      <c r="V45" s="11"/>
      <c r="W45" s="11"/>
      <c r="X45" s="11"/>
      <c r="Y45" s="11"/>
    </row>
    <row r="46" spans="1:25" ht="14.1" customHeight="1" x14ac:dyDescent="0.2">
      <c r="A46" s="86">
        <f>IF('1-4'!A46&lt;&gt;"", '1-4'!A46, "")</f>
        <v>40</v>
      </c>
      <c r="B46" s="84" t="str">
        <f>IF('1-4'!A46&lt;&gt;"", '1-4'!C46, "")</f>
        <v>เด็กชายศุภณัฐ ขยันหา</v>
      </c>
      <c r="C46" s="10"/>
      <c r="D46" s="10"/>
      <c r="E46" s="10"/>
      <c r="F46" s="10"/>
      <c r="G46" s="10"/>
      <c r="H46" s="6"/>
      <c r="I46" s="6"/>
      <c r="J46" s="10"/>
      <c r="K46" s="10"/>
      <c r="L46" s="10"/>
      <c r="M46" s="10"/>
      <c r="N46" s="10"/>
      <c r="O46" s="89"/>
      <c r="P46" s="30" t="str">
        <f t="shared" si="0"/>
        <v/>
      </c>
      <c r="Q46" s="30" t="str">
        <f>IF(OR(P46="",P46=0),"",IF(TRIM(สรุปบันทึกเวลาเรียนรายวิชา!$I45)="มส","มส",IF(P46&gt;=80,4,IF(P46&gt;=75,3.5,IF(P46&gt;=70,3,IF(P46&gt;=65,2.5,IF(P46&gt;=60,2,IF(P46&gt;=55,1.5,IF(P46&gt;=50,1,"ร")))))))))</f>
        <v/>
      </c>
      <c r="R46" s="90"/>
      <c r="S46" s="11"/>
      <c r="T46" s="11"/>
      <c r="U46" s="11"/>
      <c r="V46" s="11"/>
      <c r="W46" s="11"/>
      <c r="X46" s="11"/>
      <c r="Y46" s="11"/>
    </row>
    <row r="47" spans="1:25" ht="14.1" customHeight="1" x14ac:dyDescent="0.2">
      <c r="A47" s="86">
        <f>IF('1-4'!A47&lt;&gt;"", '1-4'!A47, "")</f>
        <v>41</v>
      </c>
      <c r="B47" s="84" t="str">
        <f>IF('1-4'!A47&lt;&gt;"", '1-4'!C47, "")</f>
        <v>เด็กชายสิทธิโชค ยิ้มสู้</v>
      </c>
      <c r="C47" s="10"/>
      <c r="D47" s="10"/>
      <c r="E47" s="10"/>
      <c r="F47" s="10"/>
      <c r="G47" s="10"/>
      <c r="H47" s="6"/>
      <c r="I47" s="6"/>
      <c r="J47" s="10"/>
      <c r="K47" s="10"/>
      <c r="L47" s="10"/>
      <c r="M47" s="10"/>
      <c r="N47" s="10"/>
      <c r="O47" s="89"/>
      <c r="P47" s="30" t="str">
        <f t="shared" si="0"/>
        <v/>
      </c>
      <c r="Q47" s="30" t="str">
        <f>IF(OR(P47="",P47=0),"",IF(TRIM(สรุปบันทึกเวลาเรียนรายวิชา!$I46)="มส","มส",IF(P47&gt;=80,4,IF(P47&gt;=75,3.5,IF(P47&gt;=70,3,IF(P47&gt;=65,2.5,IF(P47&gt;=60,2,IF(P47&gt;=55,1.5,IF(P47&gt;=50,1,"ร")))))))))</f>
        <v/>
      </c>
      <c r="R47" s="90"/>
      <c r="S47" s="11"/>
      <c r="T47" s="11"/>
      <c r="U47" s="11"/>
      <c r="V47" s="11"/>
      <c r="W47" s="11"/>
      <c r="X47" s="11"/>
      <c r="Y47" s="11"/>
    </row>
    <row r="48" spans="1:25" ht="14.1" customHeight="1" x14ac:dyDescent="0.2">
      <c r="A48" s="86">
        <f>IF('1-4'!A48&lt;&gt;"", '1-4'!A48, "")</f>
        <v>42</v>
      </c>
      <c r="B48" s="84" t="str">
        <f>IF('1-4'!A48&lt;&gt;"", '1-4'!C48, "")</f>
        <v>เด็กชายสรวิชญ์ เก่งกล้า</v>
      </c>
      <c r="C48" s="10"/>
      <c r="D48" s="10"/>
      <c r="E48" s="10"/>
      <c r="F48" s="10"/>
      <c r="G48" s="10"/>
      <c r="H48" s="6"/>
      <c r="I48" s="6"/>
      <c r="J48" s="10"/>
      <c r="K48" s="10"/>
      <c r="L48" s="10"/>
      <c r="M48" s="10"/>
      <c r="N48" s="10"/>
      <c r="O48" s="89"/>
      <c r="P48" s="30" t="str">
        <f t="shared" si="0"/>
        <v/>
      </c>
      <c r="Q48" s="30" t="str">
        <f>IF(OR(P48="",P48=0),"",IF(TRIM(สรุปบันทึกเวลาเรียนรายวิชา!$I47)="มส","มส",IF(P48&gt;=80,4,IF(P48&gt;=75,3.5,IF(P48&gt;=70,3,IF(P48&gt;=65,2.5,IF(P48&gt;=60,2,IF(P48&gt;=55,1.5,IF(P48&gt;=50,1,"ร")))))))))</f>
        <v/>
      </c>
      <c r="R48" s="90"/>
      <c r="S48" s="11"/>
      <c r="T48" s="11"/>
      <c r="U48" s="11"/>
      <c r="V48" s="11"/>
      <c r="W48" s="11"/>
      <c r="X48" s="11"/>
      <c r="Y48" s="11"/>
    </row>
    <row r="49" spans="1:25" ht="14.1" customHeight="1" x14ac:dyDescent="0.2">
      <c r="A49" s="86">
        <f>IF('1-4'!A49&lt;&gt;"", '1-4'!A49, "")</f>
        <v>43</v>
      </c>
      <c r="B49" s="84" t="str">
        <f>IF('1-4'!A49&lt;&gt;"", '1-4'!C49, "")</f>
        <v>เด็กชายอนันต์ ทรงพลัง</v>
      </c>
      <c r="C49" s="10"/>
      <c r="D49" s="10"/>
      <c r="E49" s="10"/>
      <c r="F49" s="10"/>
      <c r="G49" s="10"/>
      <c r="H49" s="6"/>
      <c r="I49" s="6"/>
      <c r="J49" s="10"/>
      <c r="K49" s="10"/>
      <c r="L49" s="10"/>
      <c r="M49" s="10"/>
      <c r="N49" s="10"/>
      <c r="O49" s="89"/>
      <c r="P49" s="30" t="str">
        <f t="shared" si="0"/>
        <v/>
      </c>
      <c r="Q49" s="30" t="str">
        <f>IF(OR(P49="",P49=0),"",IF(TRIM(สรุปบันทึกเวลาเรียนรายวิชา!$I48)="มส","มส",IF(P49&gt;=80,4,IF(P49&gt;=75,3.5,IF(P49&gt;=70,3,IF(P49&gt;=65,2.5,IF(P49&gt;=60,2,IF(P49&gt;=55,1.5,IF(P49&gt;=50,1,"ร")))))))))</f>
        <v/>
      </c>
      <c r="R49" s="90"/>
      <c r="S49" s="11"/>
      <c r="T49" s="11"/>
      <c r="U49" s="11"/>
      <c r="V49" s="11"/>
      <c r="W49" s="11"/>
      <c r="X49" s="11"/>
      <c r="Y49" s="11"/>
    </row>
    <row r="50" spans="1:25" ht="14.1" customHeight="1" x14ac:dyDescent="0.2">
      <c r="A50" s="86">
        <f>IF('1-4'!A50&lt;&gt;"", '1-4'!A50, "")</f>
        <v>44</v>
      </c>
      <c r="B50" s="84" t="str">
        <f>IF('1-4'!A50&lt;&gt;"", '1-4'!C50, "")</f>
        <v>เด็กชายอภิวัฒน์ แสนสุข</v>
      </c>
      <c r="C50" s="10"/>
      <c r="D50" s="10"/>
      <c r="E50" s="10"/>
      <c r="F50" s="10"/>
      <c r="G50" s="10"/>
      <c r="H50" s="6"/>
      <c r="I50" s="6"/>
      <c r="J50" s="10"/>
      <c r="K50" s="10"/>
      <c r="L50" s="10"/>
      <c r="M50" s="10"/>
      <c r="N50" s="10"/>
      <c r="O50" s="89"/>
      <c r="P50" s="30" t="str">
        <f t="shared" si="0"/>
        <v/>
      </c>
      <c r="Q50" s="30" t="str">
        <f>IF(OR(P50="",P50=0),"",IF(TRIM(สรุปบันทึกเวลาเรียนรายวิชา!$I49)="มส","มส",IF(P50&gt;=80,4,IF(P50&gt;=75,3.5,IF(P50&gt;=70,3,IF(P50&gt;=65,2.5,IF(P50&gt;=60,2,IF(P50&gt;=55,1.5,IF(P50&gt;=50,1,"ร")))))))))</f>
        <v/>
      </c>
      <c r="R50" s="90"/>
      <c r="S50" s="11"/>
      <c r="T50" s="11"/>
      <c r="U50" s="11"/>
      <c r="V50" s="11"/>
      <c r="W50" s="11"/>
      <c r="X50" s="11"/>
      <c r="Y50" s="11"/>
    </row>
    <row r="51" spans="1:25" ht="14.1" customHeight="1" x14ac:dyDescent="0.2">
      <c r="A51" s="86">
        <f>IF('1-4'!A51&lt;&gt;"", '1-4'!A51, "")</f>
        <v>45</v>
      </c>
      <c r="B51" s="84" t="str">
        <f>IF('1-4'!A51&lt;&gt;"", '1-4'!C51, "")</f>
        <v>เด็กชายอัครพล บุญประคอง</v>
      </c>
      <c r="C51" s="10"/>
      <c r="D51" s="10"/>
      <c r="E51" s="10"/>
      <c r="F51" s="10"/>
      <c r="G51" s="10"/>
      <c r="H51" s="6"/>
      <c r="I51" s="6"/>
      <c r="J51" s="10"/>
      <c r="K51" s="10"/>
      <c r="L51" s="10"/>
      <c r="M51" s="10"/>
      <c r="N51" s="10"/>
      <c r="O51" s="89"/>
      <c r="P51" s="30" t="str">
        <f t="shared" si="0"/>
        <v/>
      </c>
      <c r="Q51" s="30" t="str">
        <f>IF(OR(P51="",P51=0),"",IF(TRIM(สรุปบันทึกเวลาเรียนรายวิชา!$I50)="มส","มส",IF(P51&gt;=80,4,IF(P51&gt;=75,3.5,IF(P51&gt;=70,3,IF(P51&gt;=65,2.5,IF(P51&gt;=60,2,IF(P51&gt;=55,1.5,IF(P51&gt;=50,1,"ร")))))))))</f>
        <v/>
      </c>
      <c r="R51" s="90"/>
      <c r="S51" s="11"/>
      <c r="T51" s="11"/>
      <c r="U51" s="11"/>
      <c r="V51" s="11"/>
      <c r="W51" s="11"/>
      <c r="X51" s="11"/>
      <c r="Y51" s="11"/>
    </row>
    <row r="52" spans="1:25" ht="8.1" customHeight="1" x14ac:dyDescent="0.2">
      <c r="S52" s="11"/>
      <c r="T52" s="11"/>
      <c r="U52" s="11"/>
      <c r="V52" s="11"/>
      <c r="W52" s="11"/>
      <c r="X52" s="11"/>
      <c r="Y52" s="11"/>
    </row>
    <row r="53" spans="1:25" x14ac:dyDescent="0.2">
      <c r="S53" s="11"/>
      <c r="T53" s="11"/>
      <c r="U53" s="11"/>
      <c r="V53" s="11"/>
      <c r="W53" s="11"/>
      <c r="X53" s="11"/>
      <c r="Y53" s="11"/>
    </row>
    <row r="54" spans="1:25" x14ac:dyDescent="0.2">
      <c r="S54" s="11"/>
      <c r="T54" s="11"/>
      <c r="U54" s="11"/>
      <c r="V54" s="11"/>
      <c r="W54" s="11"/>
      <c r="X54" s="11"/>
      <c r="Y54" s="11"/>
    </row>
    <row r="55" spans="1:25" x14ac:dyDescent="0.2">
      <c r="S55" s="11"/>
      <c r="T55" s="11"/>
      <c r="U55" s="11"/>
      <c r="V55" s="11"/>
      <c r="W55" s="11"/>
      <c r="X55" s="11"/>
      <c r="Y55" s="11"/>
    </row>
    <row r="56" spans="1:25" x14ac:dyDescent="0.2">
      <c r="S56" s="11"/>
      <c r="T56" s="11"/>
      <c r="U56" s="11"/>
      <c r="V56" s="11"/>
      <c r="W56" s="11"/>
      <c r="X56" s="11"/>
      <c r="Y56" s="11"/>
    </row>
    <row r="57" spans="1:25" x14ac:dyDescent="0.2">
      <c r="S57" s="11"/>
      <c r="T57" s="11"/>
      <c r="U57" s="11"/>
      <c r="V57" s="11"/>
      <c r="W57" s="11"/>
      <c r="X57" s="11"/>
      <c r="Y57" s="11"/>
    </row>
    <row r="58" spans="1:25" x14ac:dyDescent="0.2">
      <c r="S58" s="11"/>
      <c r="T58" s="11"/>
      <c r="U58" s="11"/>
      <c r="V58" s="11"/>
      <c r="W58" s="11"/>
      <c r="X58" s="11"/>
      <c r="Y58" s="11"/>
    </row>
    <row r="59" spans="1:25" x14ac:dyDescent="0.2">
      <c r="S59" s="11"/>
      <c r="T59" s="11"/>
      <c r="U59" s="11"/>
      <c r="V59" s="11"/>
      <c r="W59" s="11"/>
      <c r="X59" s="11"/>
      <c r="Y59" s="11"/>
    </row>
    <row r="60" spans="1:25" x14ac:dyDescent="0.2">
      <c r="S60" s="11"/>
      <c r="T60" s="11"/>
      <c r="U60" s="11"/>
      <c r="V60" s="11"/>
      <c r="W60" s="11"/>
      <c r="X60" s="11"/>
      <c r="Y60" s="11"/>
    </row>
    <row r="61" spans="1:25" x14ac:dyDescent="0.2">
      <c r="S61" s="11"/>
      <c r="T61" s="11"/>
      <c r="U61" s="11"/>
      <c r="V61" s="11"/>
      <c r="W61" s="11"/>
      <c r="X61" s="11"/>
      <c r="Y61" s="11"/>
    </row>
    <row r="62" spans="1:25" x14ac:dyDescent="0.2">
      <c r="S62" s="11"/>
      <c r="T62" s="11"/>
      <c r="U62" s="11"/>
      <c r="V62" s="11"/>
      <c r="W62" s="11"/>
      <c r="X62" s="11"/>
      <c r="Y62" s="11"/>
    </row>
    <row r="63" spans="1:25" x14ac:dyDescent="0.2">
      <c r="S63" s="11"/>
      <c r="T63" s="11"/>
      <c r="U63" s="11"/>
      <c r="V63" s="11"/>
      <c r="W63" s="11"/>
      <c r="X63" s="11"/>
      <c r="Y63" s="11"/>
    </row>
    <row r="64" spans="1:25" x14ac:dyDescent="0.2">
      <c r="S64" s="11"/>
      <c r="T64" s="11"/>
      <c r="U64" s="11"/>
      <c r="V64" s="11"/>
      <c r="W64" s="11"/>
      <c r="X64" s="11"/>
      <c r="Y64" s="11"/>
    </row>
    <row r="65" spans="19:25" x14ac:dyDescent="0.2">
      <c r="S65" s="11"/>
      <c r="T65" s="11"/>
      <c r="U65" s="11"/>
      <c r="V65" s="11"/>
      <c r="W65" s="11"/>
      <c r="X65" s="11"/>
      <c r="Y65" s="11"/>
    </row>
    <row r="66" spans="19:25" x14ac:dyDescent="0.2">
      <c r="S66" s="11"/>
      <c r="T66" s="11"/>
      <c r="U66" s="11"/>
      <c r="V66" s="11"/>
      <c r="W66" s="11"/>
      <c r="X66" s="11"/>
      <c r="Y66" s="11"/>
    </row>
    <row r="67" spans="19:25" x14ac:dyDescent="0.2">
      <c r="S67" s="11"/>
      <c r="T67" s="11"/>
      <c r="U67" s="11"/>
      <c r="V67" s="11"/>
      <c r="W67" s="11"/>
      <c r="X67" s="11"/>
      <c r="Y67" s="11"/>
    </row>
    <row r="68" spans="19:25" x14ac:dyDescent="0.2">
      <c r="S68" s="11"/>
      <c r="T68" s="11"/>
      <c r="U68" s="11"/>
      <c r="V68" s="11"/>
      <c r="W68" s="11"/>
      <c r="X68" s="11"/>
      <c r="Y68" s="11"/>
    </row>
    <row r="69" spans="19:25" x14ac:dyDescent="0.2">
      <c r="S69" s="11"/>
      <c r="T69" s="11"/>
      <c r="U69" s="11"/>
      <c r="V69" s="11"/>
      <c r="W69" s="11"/>
      <c r="X69" s="11"/>
      <c r="Y69" s="11"/>
    </row>
    <row r="70" spans="19:25" x14ac:dyDescent="0.2">
      <c r="S70" s="11"/>
      <c r="T70" s="11"/>
      <c r="U70" s="11"/>
      <c r="V70" s="11"/>
      <c r="W70" s="11"/>
      <c r="X70" s="11"/>
      <c r="Y70" s="11"/>
    </row>
    <row r="71" spans="19:25" x14ac:dyDescent="0.2">
      <c r="S71" s="11"/>
      <c r="T71" s="11"/>
      <c r="U71" s="11"/>
      <c r="V71" s="11"/>
      <c r="W71" s="11"/>
      <c r="X71" s="11"/>
      <c r="Y71" s="11"/>
    </row>
    <row r="72" spans="19:25" x14ac:dyDescent="0.2">
      <c r="S72" s="11"/>
      <c r="T72" s="11"/>
      <c r="U72" s="11"/>
      <c r="V72" s="11"/>
      <c r="W72" s="11"/>
      <c r="X72" s="11"/>
      <c r="Y72" s="11"/>
    </row>
    <row r="73" spans="19:25" x14ac:dyDescent="0.2">
      <c r="S73" s="11"/>
      <c r="T73" s="11"/>
      <c r="U73" s="11"/>
      <c r="V73" s="11"/>
      <c r="W73" s="11"/>
      <c r="X73" s="11"/>
      <c r="Y73" s="11"/>
    </row>
    <row r="74" spans="19:25" x14ac:dyDescent="0.2">
      <c r="S74" s="11"/>
      <c r="T74" s="11"/>
      <c r="U74" s="11"/>
      <c r="V74" s="11"/>
      <c r="W74" s="11"/>
      <c r="X74" s="11"/>
      <c r="Y74" s="11"/>
    </row>
    <row r="75" spans="19:25" x14ac:dyDescent="0.2">
      <c r="S75" s="11"/>
      <c r="T75" s="11"/>
      <c r="U75" s="11"/>
      <c r="V75" s="11"/>
      <c r="W75" s="11"/>
      <c r="X75" s="11"/>
      <c r="Y75" s="11"/>
    </row>
    <row r="76" spans="19:25" x14ac:dyDescent="0.2">
      <c r="S76" s="11"/>
      <c r="T76" s="11"/>
      <c r="U76" s="11"/>
      <c r="V76" s="11"/>
      <c r="W76" s="11"/>
      <c r="X76" s="11"/>
      <c r="Y76" s="11"/>
    </row>
    <row r="77" spans="19:25" x14ac:dyDescent="0.2">
      <c r="S77" s="11"/>
      <c r="T77" s="11"/>
      <c r="U77" s="11"/>
      <c r="V77" s="11"/>
      <c r="W77" s="11"/>
      <c r="X77" s="11"/>
      <c r="Y77" s="11"/>
    </row>
    <row r="78" spans="19:25" x14ac:dyDescent="0.2">
      <c r="S78" s="11"/>
      <c r="T78" s="11"/>
      <c r="U78" s="11"/>
      <c r="V78" s="11"/>
      <c r="W78" s="11"/>
      <c r="X78" s="11"/>
      <c r="Y78" s="11"/>
    </row>
    <row r="79" spans="19:25" x14ac:dyDescent="0.2">
      <c r="S79" s="11"/>
      <c r="T79" s="11"/>
      <c r="U79" s="11"/>
      <c r="V79" s="11"/>
      <c r="W79" s="11"/>
      <c r="X79" s="11"/>
      <c r="Y79" s="11"/>
    </row>
    <row r="80" spans="19:25" x14ac:dyDescent="0.2">
      <c r="S80" s="11"/>
      <c r="T80" s="11"/>
      <c r="U80" s="11"/>
      <c r="V80" s="11"/>
      <c r="W80" s="11"/>
      <c r="X80" s="11"/>
      <c r="Y80" s="11"/>
    </row>
    <row r="81" spans="19:25" x14ac:dyDescent="0.2">
      <c r="S81" s="11"/>
      <c r="T81" s="11"/>
      <c r="U81" s="11"/>
      <c r="V81" s="11"/>
      <c r="W81" s="11"/>
      <c r="X81" s="11"/>
      <c r="Y81" s="11"/>
    </row>
    <row r="82" spans="19:25" x14ac:dyDescent="0.2">
      <c r="S82" s="11"/>
      <c r="T82" s="11"/>
      <c r="U82" s="11"/>
      <c r="V82" s="11"/>
      <c r="W82" s="11"/>
      <c r="X82" s="11"/>
      <c r="Y82" s="11"/>
    </row>
    <row r="83" spans="19:25" x14ac:dyDescent="0.2">
      <c r="S83" s="11"/>
      <c r="T83" s="11"/>
      <c r="U83" s="11"/>
      <c r="V83" s="11"/>
      <c r="W83" s="11"/>
      <c r="X83" s="11"/>
      <c r="Y83" s="11"/>
    </row>
    <row r="84" spans="19:25" x14ac:dyDescent="0.2">
      <c r="S84" s="11"/>
      <c r="T84" s="11"/>
      <c r="U84" s="11"/>
      <c r="V84" s="11"/>
      <c r="W84" s="11"/>
      <c r="X84" s="11"/>
      <c r="Y84" s="11"/>
    </row>
    <row r="85" spans="19:25" x14ac:dyDescent="0.2">
      <c r="S85" s="11"/>
      <c r="T85" s="11"/>
      <c r="U85" s="11"/>
      <c r="V85" s="11"/>
      <c r="W85" s="11"/>
      <c r="X85" s="11"/>
      <c r="Y85" s="11"/>
    </row>
    <row r="86" spans="19:25" x14ac:dyDescent="0.2">
      <c r="S86" s="11"/>
      <c r="T86" s="11"/>
      <c r="U86" s="11"/>
      <c r="V86" s="11"/>
      <c r="W86" s="11"/>
      <c r="X86" s="11"/>
      <c r="Y86" s="11"/>
    </row>
    <row r="87" spans="19:25" x14ac:dyDescent="0.2">
      <c r="S87" s="11"/>
      <c r="T87" s="11"/>
      <c r="U87" s="11"/>
      <c r="V87" s="11"/>
      <c r="W87" s="11"/>
      <c r="X87" s="11"/>
      <c r="Y87" s="11"/>
    </row>
    <row r="88" spans="19:25" x14ac:dyDescent="0.2">
      <c r="S88" s="11"/>
      <c r="T88" s="11"/>
      <c r="U88" s="11"/>
      <c r="V88" s="11"/>
      <c r="W88" s="11"/>
      <c r="X88" s="11"/>
      <c r="Y88" s="11"/>
    </row>
    <row r="89" spans="19:25" x14ac:dyDescent="0.2">
      <c r="S89" s="11"/>
      <c r="T89" s="11"/>
      <c r="U89" s="11"/>
      <c r="V89" s="11"/>
      <c r="W89" s="11"/>
      <c r="X89" s="11"/>
      <c r="Y89" s="11"/>
    </row>
    <row r="90" spans="19:25" x14ac:dyDescent="0.2">
      <c r="S90" s="11"/>
      <c r="T90" s="11"/>
      <c r="U90" s="11"/>
      <c r="V90" s="11"/>
      <c r="W90" s="11"/>
      <c r="X90" s="11"/>
      <c r="Y90" s="11"/>
    </row>
    <row r="91" spans="19:25" x14ac:dyDescent="0.2">
      <c r="S91" s="11"/>
      <c r="T91" s="11"/>
      <c r="U91" s="11"/>
      <c r="V91" s="11"/>
      <c r="W91" s="11"/>
      <c r="X91" s="11"/>
      <c r="Y91" s="11"/>
    </row>
    <row r="92" spans="19:25" x14ac:dyDescent="0.2">
      <c r="S92" s="11"/>
      <c r="T92" s="11"/>
      <c r="U92" s="11"/>
      <c r="V92" s="11"/>
      <c r="W92" s="11"/>
      <c r="X92" s="11"/>
      <c r="Y92" s="11"/>
    </row>
    <row r="93" spans="19:25" x14ac:dyDescent="0.2">
      <c r="S93" s="11"/>
      <c r="T93" s="11"/>
      <c r="U93" s="11"/>
      <c r="V93" s="11"/>
      <c r="W93" s="11"/>
      <c r="X93" s="11"/>
      <c r="Y93" s="11"/>
    </row>
    <row r="94" spans="19:25" x14ac:dyDescent="0.2">
      <c r="S94" s="11"/>
      <c r="T94" s="11"/>
      <c r="U94" s="11"/>
      <c r="V94" s="11"/>
      <c r="W94" s="11"/>
      <c r="X94" s="11"/>
      <c r="Y94" s="11"/>
    </row>
    <row r="95" spans="19:25" x14ac:dyDescent="0.2">
      <c r="S95" s="11"/>
      <c r="T95" s="11"/>
      <c r="U95" s="11"/>
      <c r="V95" s="11"/>
      <c r="W95" s="11"/>
      <c r="X95" s="11"/>
      <c r="Y95" s="11"/>
    </row>
    <row r="96" spans="19:25" x14ac:dyDescent="0.2">
      <c r="S96" s="11"/>
      <c r="T96" s="11"/>
      <c r="U96" s="11"/>
      <c r="V96" s="11"/>
      <c r="W96" s="11"/>
      <c r="X96" s="11"/>
      <c r="Y96" s="11"/>
    </row>
    <row r="97" spans="19:25" x14ac:dyDescent="0.2">
      <c r="S97" s="11"/>
      <c r="T97" s="11"/>
      <c r="U97" s="11"/>
      <c r="V97" s="11"/>
      <c r="W97" s="11"/>
      <c r="X97" s="11"/>
      <c r="Y97" s="11"/>
    </row>
    <row r="98" spans="19:25" x14ac:dyDescent="0.2">
      <c r="S98" s="11"/>
      <c r="T98" s="11"/>
      <c r="U98" s="11"/>
      <c r="V98" s="11"/>
      <c r="W98" s="11"/>
      <c r="X98" s="11"/>
      <c r="Y98" s="11"/>
    </row>
    <row r="99" spans="19:25" x14ac:dyDescent="0.2">
      <c r="S99" s="11"/>
      <c r="T99" s="11"/>
      <c r="U99" s="11"/>
      <c r="V99" s="11"/>
      <c r="W99" s="11"/>
      <c r="X99" s="11"/>
      <c r="Y99" s="11"/>
    </row>
    <row r="100" spans="19:25" x14ac:dyDescent="0.2">
      <c r="S100" s="11"/>
      <c r="T100" s="11"/>
      <c r="U100" s="11"/>
      <c r="V100" s="11"/>
      <c r="W100" s="11"/>
      <c r="X100" s="11"/>
      <c r="Y100" s="11"/>
    </row>
    <row r="101" spans="19:25" x14ac:dyDescent="0.2">
      <c r="S101" s="11"/>
      <c r="T101" s="11"/>
      <c r="U101" s="11"/>
      <c r="V101" s="11"/>
      <c r="W101" s="11"/>
      <c r="X101" s="11"/>
      <c r="Y101" s="11"/>
    </row>
    <row r="102" spans="19:25" x14ac:dyDescent="0.2">
      <c r="S102" s="11"/>
      <c r="T102" s="11"/>
      <c r="U102" s="11"/>
      <c r="V102" s="11"/>
      <c r="W102" s="11"/>
      <c r="X102" s="11"/>
      <c r="Y102" s="11"/>
    </row>
    <row r="103" spans="19:25" x14ac:dyDescent="0.2">
      <c r="S103" s="11"/>
      <c r="T103" s="11"/>
      <c r="U103" s="11"/>
      <c r="V103" s="11"/>
      <c r="W103" s="11"/>
      <c r="X103" s="11"/>
      <c r="Y103" s="11"/>
    </row>
    <row r="104" spans="19:25" x14ac:dyDescent="0.2">
      <c r="S104" s="11"/>
      <c r="T104" s="11"/>
      <c r="U104" s="11"/>
      <c r="V104" s="11"/>
      <c r="W104" s="11"/>
      <c r="X104" s="11"/>
      <c r="Y104" s="11"/>
    </row>
    <row r="105" spans="19:25" x14ac:dyDescent="0.2">
      <c r="S105" s="11"/>
      <c r="T105" s="11"/>
      <c r="U105" s="11"/>
      <c r="V105" s="11"/>
      <c r="W105" s="11"/>
      <c r="X105" s="11"/>
      <c r="Y105" s="11"/>
    </row>
    <row r="106" spans="19:25" x14ac:dyDescent="0.2">
      <c r="S106" s="11"/>
      <c r="T106" s="11"/>
      <c r="U106" s="11"/>
      <c r="V106" s="11"/>
      <c r="W106" s="11"/>
      <c r="X106" s="11"/>
      <c r="Y106" s="11"/>
    </row>
    <row r="107" spans="19:25" x14ac:dyDescent="0.2">
      <c r="S107" s="11"/>
      <c r="T107" s="11"/>
      <c r="U107" s="11"/>
      <c r="V107" s="11"/>
      <c r="W107" s="11"/>
      <c r="X107" s="11"/>
      <c r="Y107" s="11"/>
    </row>
    <row r="108" spans="19:25" x14ac:dyDescent="0.2">
      <c r="S108" s="11"/>
      <c r="T108" s="11"/>
      <c r="U108" s="11"/>
      <c r="V108" s="11"/>
      <c r="W108" s="11"/>
      <c r="X108" s="11"/>
      <c r="Y108" s="11"/>
    </row>
    <row r="109" spans="19:25" x14ac:dyDescent="0.2">
      <c r="S109" s="11"/>
      <c r="T109" s="11"/>
      <c r="U109" s="11"/>
      <c r="V109" s="11"/>
      <c r="W109" s="11"/>
      <c r="X109" s="11"/>
      <c r="Y109" s="11"/>
    </row>
    <row r="110" spans="19:25" x14ac:dyDescent="0.2">
      <c r="S110" s="11"/>
      <c r="T110" s="11"/>
      <c r="U110" s="11"/>
      <c r="V110" s="11"/>
      <c r="W110" s="11"/>
      <c r="X110" s="11"/>
      <c r="Y110" s="11"/>
    </row>
    <row r="111" spans="19:25" x14ac:dyDescent="0.2">
      <c r="S111" s="11"/>
      <c r="T111" s="11"/>
      <c r="U111" s="11"/>
      <c r="V111" s="11"/>
      <c r="W111" s="11"/>
      <c r="X111" s="11"/>
      <c r="Y111" s="11"/>
    </row>
    <row r="112" spans="19:25" x14ac:dyDescent="0.2">
      <c r="S112" s="11"/>
      <c r="T112" s="11"/>
      <c r="U112" s="11"/>
      <c r="V112" s="11"/>
      <c r="W112" s="11"/>
      <c r="X112" s="11"/>
      <c r="Y112" s="11"/>
    </row>
    <row r="113" spans="19:25" x14ac:dyDescent="0.2">
      <c r="S113" s="11"/>
      <c r="T113" s="11"/>
      <c r="U113" s="11"/>
      <c r="V113" s="11"/>
      <c r="W113" s="11"/>
      <c r="X113" s="11"/>
      <c r="Y113" s="11"/>
    </row>
    <row r="114" spans="19:25" x14ac:dyDescent="0.2">
      <c r="S114" s="11"/>
      <c r="T114" s="11"/>
      <c r="U114" s="11"/>
      <c r="V114" s="11"/>
      <c r="W114" s="11"/>
      <c r="X114" s="11"/>
      <c r="Y114" s="11"/>
    </row>
    <row r="115" spans="19:25" x14ac:dyDescent="0.2">
      <c r="S115" s="11"/>
      <c r="T115" s="11"/>
      <c r="U115" s="11"/>
      <c r="V115" s="11"/>
      <c r="W115" s="11"/>
      <c r="X115" s="11"/>
      <c r="Y115" s="11"/>
    </row>
    <row r="116" spans="19:25" x14ac:dyDescent="0.2">
      <c r="S116" s="11"/>
      <c r="T116" s="11"/>
      <c r="U116" s="11"/>
      <c r="V116" s="11"/>
      <c r="W116" s="11"/>
      <c r="X116" s="11"/>
      <c r="Y116" s="11"/>
    </row>
    <row r="117" spans="19:25" x14ac:dyDescent="0.2">
      <c r="S117" s="11"/>
      <c r="T117" s="11"/>
      <c r="U117" s="11"/>
      <c r="V117" s="11"/>
      <c r="W117" s="11"/>
      <c r="X117" s="11"/>
      <c r="Y117" s="11"/>
    </row>
    <row r="118" spans="19:25" x14ac:dyDescent="0.2">
      <c r="S118" s="11"/>
      <c r="T118" s="11"/>
      <c r="U118" s="11"/>
      <c r="V118" s="11"/>
      <c r="W118" s="11"/>
      <c r="X118" s="11"/>
      <c r="Y118" s="11"/>
    </row>
    <row r="119" spans="19:25" x14ac:dyDescent="0.2">
      <c r="S119" s="11"/>
      <c r="T119" s="11"/>
      <c r="U119" s="11"/>
      <c r="V119" s="11"/>
      <c r="W119" s="11"/>
      <c r="X119" s="11"/>
      <c r="Y119" s="11"/>
    </row>
    <row r="120" spans="19:25" x14ac:dyDescent="0.2">
      <c r="S120" s="11"/>
      <c r="T120" s="11"/>
      <c r="U120" s="11"/>
      <c r="V120" s="11"/>
      <c r="W120" s="11"/>
      <c r="X120" s="11"/>
      <c r="Y120" s="11"/>
    </row>
    <row r="121" spans="19:25" x14ac:dyDescent="0.2">
      <c r="S121" s="11"/>
      <c r="T121" s="11"/>
      <c r="U121" s="11"/>
      <c r="V121" s="11"/>
      <c r="W121" s="11"/>
      <c r="X121" s="11"/>
      <c r="Y121" s="11"/>
    </row>
    <row r="122" spans="19:25" x14ac:dyDescent="0.2">
      <c r="S122" s="11"/>
      <c r="T122" s="11"/>
      <c r="U122" s="11"/>
      <c r="V122" s="11"/>
      <c r="W122" s="11"/>
      <c r="X122" s="11"/>
      <c r="Y122" s="11"/>
    </row>
    <row r="123" spans="19:25" x14ac:dyDescent="0.2">
      <c r="S123" s="11"/>
      <c r="T123" s="11"/>
      <c r="U123" s="11"/>
      <c r="V123" s="11"/>
      <c r="W123" s="11"/>
      <c r="X123" s="11"/>
      <c r="Y123" s="11"/>
    </row>
    <row r="124" spans="19:25" x14ac:dyDescent="0.2">
      <c r="S124" s="11"/>
      <c r="T124" s="11"/>
      <c r="U124" s="11"/>
      <c r="V124" s="11"/>
      <c r="W124" s="11"/>
      <c r="X124" s="11"/>
      <c r="Y124" s="11"/>
    </row>
    <row r="125" spans="19:25" x14ac:dyDescent="0.2">
      <c r="S125" s="11"/>
      <c r="T125" s="11"/>
      <c r="U125" s="11"/>
      <c r="V125" s="11"/>
      <c r="W125" s="11"/>
      <c r="X125" s="11"/>
      <c r="Y125" s="11"/>
    </row>
    <row r="126" spans="19:25" x14ac:dyDescent="0.2">
      <c r="S126" s="11"/>
      <c r="T126" s="11"/>
      <c r="U126" s="11"/>
      <c r="V126" s="11"/>
      <c r="W126" s="11"/>
      <c r="X126" s="11"/>
      <c r="Y126" s="11"/>
    </row>
    <row r="127" spans="19:25" x14ac:dyDescent="0.2">
      <c r="S127" s="11"/>
      <c r="T127" s="11"/>
      <c r="U127" s="11"/>
      <c r="V127" s="11"/>
      <c r="W127" s="11"/>
      <c r="X127" s="11"/>
      <c r="Y127" s="11"/>
    </row>
    <row r="128" spans="19:25" x14ac:dyDescent="0.2">
      <c r="S128" s="11"/>
      <c r="T128" s="11"/>
      <c r="U128" s="11"/>
      <c r="V128" s="11"/>
      <c r="W128" s="11"/>
      <c r="X128" s="11"/>
      <c r="Y128" s="11"/>
    </row>
    <row r="129" spans="19:25" x14ac:dyDescent="0.2">
      <c r="S129" s="11"/>
      <c r="T129" s="11"/>
      <c r="U129" s="11"/>
      <c r="V129" s="11"/>
      <c r="W129" s="11"/>
      <c r="X129" s="11"/>
      <c r="Y129" s="11"/>
    </row>
    <row r="130" spans="19:25" x14ac:dyDescent="0.2">
      <c r="S130" s="11"/>
      <c r="T130" s="11"/>
      <c r="U130" s="11"/>
      <c r="V130" s="11"/>
      <c r="W130" s="11"/>
      <c r="X130" s="11"/>
      <c r="Y130" s="11"/>
    </row>
    <row r="131" spans="19:25" x14ac:dyDescent="0.2">
      <c r="S131" s="11"/>
      <c r="T131" s="11"/>
      <c r="U131" s="11"/>
      <c r="V131" s="11"/>
      <c r="W131" s="11"/>
      <c r="X131" s="11"/>
      <c r="Y131" s="11"/>
    </row>
    <row r="132" spans="19:25" x14ac:dyDescent="0.2">
      <c r="S132" s="11"/>
      <c r="T132" s="11"/>
      <c r="U132" s="11"/>
      <c r="V132" s="11"/>
      <c r="W132" s="11"/>
      <c r="X132" s="11"/>
      <c r="Y132" s="11"/>
    </row>
    <row r="133" spans="19:25" x14ac:dyDescent="0.2">
      <c r="S133" s="11"/>
      <c r="T133" s="11"/>
      <c r="U133" s="11"/>
      <c r="V133" s="11"/>
      <c r="W133" s="11"/>
      <c r="X133" s="11"/>
      <c r="Y133" s="11"/>
    </row>
    <row r="134" spans="19:25" x14ac:dyDescent="0.2">
      <c r="S134" s="11"/>
      <c r="T134" s="11"/>
      <c r="U134" s="11"/>
      <c r="V134" s="11"/>
      <c r="W134" s="11"/>
      <c r="X134" s="11"/>
      <c r="Y134" s="11"/>
    </row>
    <row r="135" spans="19:25" x14ac:dyDescent="0.2">
      <c r="S135" s="11"/>
      <c r="T135" s="11"/>
      <c r="U135" s="11"/>
      <c r="V135" s="11"/>
      <c r="W135" s="11"/>
      <c r="X135" s="11"/>
      <c r="Y135" s="11"/>
    </row>
    <row r="136" spans="19:25" x14ac:dyDescent="0.2">
      <c r="S136" s="11"/>
      <c r="T136" s="11"/>
      <c r="U136" s="11"/>
      <c r="V136" s="11"/>
      <c r="W136" s="11"/>
      <c r="X136" s="11"/>
      <c r="Y136" s="11"/>
    </row>
    <row r="137" spans="19:25" x14ac:dyDescent="0.2">
      <c r="S137" s="11"/>
      <c r="T137" s="11"/>
      <c r="U137" s="11"/>
      <c r="V137" s="11"/>
      <c r="W137" s="11"/>
      <c r="X137" s="11"/>
      <c r="Y137" s="11"/>
    </row>
    <row r="138" spans="19:25" x14ac:dyDescent="0.2">
      <c r="S138" s="11"/>
      <c r="T138" s="11"/>
      <c r="U138" s="11"/>
      <c r="V138" s="11"/>
      <c r="W138" s="11"/>
      <c r="X138" s="11"/>
      <c r="Y138" s="11"/>
    </row>
    <row r="139" spans="19:25" x14ac:dyDescent="0.2">
      <c r="S139" s="11"/>
      <c r="T139" s="11"/>
      <c r="U139" s="11"/>
      <c r="V139" s="11"/>
      <c r="W139" s="11"/>
      <c r="X139" s="11"/>
      <c r="Y139" s="11"/>
    </row>
    <row r="140" spans="19:25" x14ac:dyDescent="0.2">
      <c r="S140" s="11"/>
      <c r="T140" s="11"/>
      <c r="U140" s="11"/>
      <c r="V140" s="11"/>
      <c r="W140" s="11"/>
      <c r="X140" s="11"/>
      <c r="Y140" s="11"/>
    </row>
    <row r="141" spans="19:25" x14ac:dyDescent="0.2">
      <c r="S141" s="11"/>
      <c r="T141" s="11"/>
      <c r="U141" s="11"/>
      <c r="V141" s="11"/>
      <c r="W141" s="11"/>
      <c r="X141" s="11"/>
      <c r="Y141" s="11"/>
    </row>
    <row r="142" spans="19:25" x14ac:dyDescent="0.2">
      <c r="S142" s="11"/>
      <c r="T142" s="11"/>
      <c r="U142" s="11"/>
      <c r="V142" s="11"/>
      <c r="W142" s="11"/>
      <c r="X142" s="11"/>
      <c r="Y142" s="11"/>
    </row>
    <row r="143" spans="19:25" x14ac:dyDescent="0.2">
      <c r="S143" s="11"/>
      <c r="T143" s="11"/>
      <c r="U143" s="11"/>
      <c r="V143" s="11"/>
      <c r="W143" s="11"/>
      <c r="X143" s="11"/>
      <c r="Y143" s="11"/>
    </row>
    <row r="144" spans="19:25" x14ac:dyDescent="0.2">
      <c r="S144" s="11"/>
      <c r="T144" s="11"/>
      <c r="U144" s="11"/>
      <c r="V144" s="11"/>
      <c r="W144" s="11"/>
      <c r="X144" s="11"/>
      <c r="Y144" s="11"/>
    </row>
    <row r="145" spans="19:25" x14ac:dyDescent="0.2">
      <c r="S145" s="11"/>
      <c r="T145" s="11"/>
      <c r="U145" s="11"/>
      <c r="V145" s="11"/>
      <c r="W145" s="11"/>
      <c r="X145" s="11"/>
      <c r="Y145" s="11"/>
    </row>
    <row r="146" spans="19:25" x14ac:dyDescent="0.2">
      <c r="S146" s="11"/>
      <c r="T146" s="11"/>
      <c r="U146" s="11"/>
      <c r="V146" s="11"/>
      <c r="W146" s="11"/>
      <c r="X146" s="11"/>
      <c r="Y146" s="11"/>
    </row>
    <row r="147" spans="19:25" x14ac:dyDescent="0.2">
      <c r="S147" s="11"/>
      <c r="T147" s="11"/>
      <c r="U147" s="11"/>
      <c r="V147" s="11"/>
      <c r="W147" s="11"/>
      <c r="X147" s="11"/>
      <c r="Y147" s="11"/>
    </row>
    <row r="148" spans="19:25" x14ac:dyDescent="0.2">
      <c r="S148" s="11"/>
      <c r="T148" s="11"/>
      <c r="U148" s="11"/>
      <c r="V148" s="11"/>
      <c r="W148" s="11"/>
      <c r="X148" s="11"/>
      <c r="Y148" s="11"/>
    </row>
    <row r="149" spans="19:25" x14ac:dyDescent="0.2">
      <c r="S149" s="11"/>
      <c r="T149" s="11"/>
      <c r="U149" s="11"/>
      <c r="V149" s="11"/>
      <c r="W149" s="11"/>
      <c r="X149" s="11"/>
      <c r="Y149" s="11"/>
    </row>
    <row r="150" spans="19:25" x14ac:dyDescent="0.2">
      <c r="S150" s="11"/>
      <c r="T150" s="11"/>
      <c r="U150" s="11"/>
      <c r="V150" s="11"/>
      <c r="W150" s="11"/>
      <c r="X150" s="11"/>
      <c r="Y150" s="11"/>
    </row>
    <row r="151" spans="19:25" x14ac:dyDescent="0.2">
      <c r="S151" s="11"/>
      <c r="T151" s="11"/>
      <c r="U151" s="11"/>
      <c r="V151" s="11"/>
      <c r="W151" s="11"/>
      <c r="X151" s="11"/>
      <c r="Y151" s="11"/>
    </row>
    <row r="152" spans="19:25" x14ac:dyDescent="0.2">
      <c r="S152" s="11"/>
      <c r="T152" s="11"/>
      <c r="U152" s="11"/>
      <c r="V152" s="11"/>
      <c r="W152" s="11"/>
      <c r="X152" s="11"/>
      <c r="Y152" s="11"/>
    </row>
    <row r="153" spans="19:25" x14ac:dyDescent="0.2">
      <c r="S153" s="11"/>
      <c r="T153" s="11"/>
      <c r="U153" s="11"/>
      <c r="V153" s="11"/>
      <c r="W153" s="11"/>
      <c r="X153" s="11"/>
      <c r="Y153" s="11"/>
    </row>
    <row r="154" spans="19:25" x14ac:dyDescent="0.2">
      <c r="S154" s="11"/>
      <c r="T154" s="11"/>
      <c r="U154" s="11"/>
      <c r="V154" s="11"/>
      <c r="W154" s="11"/>
      <c r="X154" s="11"/>
      <c r="Y154" s="11"/>
    </row>
    <row r="155" spans="19:25" x14ac:dyDescent="0.2">
      <c r="S155" s="11"/>
      <c r="T155" s="11"/>
      <c r="U155" s="11"/>
      <c r="V155" s="11"/>
      <c r="W155" s="11"/>
      <c r="X155" s="11"/>
      <c r="Y155" s="11"/>
    </row>
    <row r="156" spans="19:25" x14ac:dyDescent="0.2">
      <c r="S156" s="11"/>
      <c r="T156" s="11"/>
      <c r="U156" s="11"/>
      <c r="V156" s="11"/>
      <c r="W156" s="11"/>
      <c r="X156" s="11"/>
      <c r="Y156" s="11"/>
    </row>
    <row r="157" spans="19:25" x14ac:dyDescent="0.2">
      <c r="S157" s="11"/>
      <c r="T157" s="11"/>
      <c r="U157" s="11"/>
      <c r="V157" s="11"/>
      <c r="W157" s="11"/>
      <c r="X157" s="11"/>
      <c r="Y157" s="11"/>
    </row>
    <row r="158" spans="19:25" x14ac:dyDescent="0.2">
      <c r="S158" s="11"/>
      <c r="T158" s="11"/>
      <c r="U158" s="11"/>
      <c r="V158" s="11"/>
      <c r="W158" s="11"/>
      <c r="X158" s="11"/>
      <c r="Y158" s="11"/>
    </row>
    <row r="159" spans="19:25" x14ac:dyDescent="0.2">
      <c r="S159" s="11"/>
      <c r="T159" s="11"/>
      <c r="U159" s="11"/>
      <c r="V159" s="11"/>
      <c r="W159" s="11"/>
      <c r="X159" s="11"/>
      <c r="Y159" s="11"/>
    </row>
    <row r="160" spans="19:25" x14ac:dyDescent="0.2">
      <c r="S160" s="11"/>
      <c r="T160" s="11"/>
      <c r="U160" s="11"/>
      <c r="V160" s="11"/>
      <c r="W160" s="11"/>
      <c r="X160" s="11"/>
      <c r="Y160" s="11"/>
    </row>
    <row r="161" spans="19:25" x14ac:dyDescent="0.2">
      <c r="S161" s="11"/>
      <c r="T161" s="11"/>
      <c r="U161" s="11"/>
      <c r="V161" s="11"/>
      <c r="W161" s="11"/>
      <c r="X161" s="11"/>
      <c r="Y161" s="11"/>
    </row>
    <row r="162" spans="19:25" x14ac:dyDescent="0.2">
      <c r="S162" s="11"/>
      <c r="T162" s="11"/>
      <c r="U162" s="11"/>
      <c r="V162" s="11"/>
      <c r="W162" s="11"/>
      <c r="X162" s="11"/>
      <c r="Y162" s="11"/>
    </row>
    <row r="163" spans="19:25" x14ac:dyDescent="0.2">
      <c r="S163" s="11"/>
      <c r="T163" s="11"/>
      <c r="U163" s="11"/>
      <c r="V163" s="11"/>
      <c r="W163" s="11"/>
      <c r="X163" s="11"/>
      <c r="Y163" s="11"/>
    </row>
    <row r="164" spans="19:25" x14ac:dyDescent="0.2">
      <c r="S164" s="11"/>
      <c r="T164" s="11"/>
      <c r="U164" s="11"/>
      <c r="V164" s="11"/>
      <c r="W164" s="11"/>
      <c r="X164" s="11"/>
      <c r="Y164" s="11"/>
    </row>
    <row r="165" spans="19:25" x14ac:dyDescent="0.2">
      <c r="S165" s="11"/>
      <c r="T165" s="11"/>
      <c r="U165" s="11"/>
      <c r="V165" s="11"/>
      <c r="W165" s="11"/>
      <c r="X165" s="11"/>
      <c r="Y165" s="11"/>
    </row>
  </sheetData>
  <mergeCells count="9">
    <mergeCell ref="A1:R1"/>
    <mergeCell ref="R3:R6"/>
    <mergeCell ref="A3:A6"/>
    <mergeCell ref="A2:R2"/>
    <mergeCell ref="P3:P6"/>
    <mergeCell ref="Q3:Q6"/>
    <mergeCell ref="H3:H6"/>
    <mergeCell ref="I3:I6"/>
    <mergeCell ref="O3:O6"/>
  </mergeCells>
  <phoneticPr fontId="31" type="noConversion"/>
  <pageMargins left="1.23" right="0.7" top="0.4" bottom="0.41" header="0.3" footer="0.3"/>
  <pageSetup paperSize="9" scale="9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C54"/>
  <sheetViews>
    <sheetView view="pageBreakPreview" zoomScale="60" zoomScaleNormal="130" zoomScalePageLayoutView="130" workbookViewId="0">
      <selection activeCell="H10" sqref="H10"/>
    </sheetView>
  </sheetViews>
  <sheetFormatPr defaultColWidth="8.875" defaultRowHeight="18.75" x14ac:dyDescent="0.45"/>
  <cols>
    <col min="1" max="1" width="3.75" style="35" customWidth="1"/>
    <col min="2" max="2" width="8" style="35" customWidth="1"/>
    <col min="3" max="12" width="3" style="35" customWidth="1"/>
    <col min="13" max="13" width="5.375" style="35" customWidth="1"/>
    <col min="14" max="20" width="3.75" style="35" customWidth="1"/>
    <col min="21" max="21" width="7.875" style="35" customWidth="1"/>
    <col min="22" max="22" width="3.875" style="7" customWidth="1"/>
    <col min="23" max="16384" width="8.875" style="7"/>
  </cols>
  <sheetData>
    <row r="1" spans="1:29" ht="22.5" thickBot="1" x14ac:dyDescent="0.5">
      <c r="A1" s="191" t="s">
        <v>142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2" spans="1:29" ht="17.25" customHeight="1" x14ac:dyDescent="0.45">
      <c r="A2" s="223" t="s">
        <v>41</v>
      </c>
      <c r="B2" s="223" t="s">
        <v>42</v>
      </c>
      <c r="C2" s="224" t="s">
        <v>43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 t="s">
        <v>44</v>
      </c>
      <c r="O2" s="224"/>
      <c r="P2" s="224"/>
      <c r="Q2" s="224"/>
      <c r="R2" s="224"/>
      <c r="S2" s="225" t="s">
        <v>58</v>
      </c>
      <c r="T2" s="225" t="s">
        <v>74</v>
      </c>
      <c r="U2" s="227" t="s">
        <v>141</v>
      </c>
    </row>
    <row r="3" spans="1:29" ht="101.25" customHeight="1" x14ac:dyDescent="0.45">
      <c r="A3" s="223"/>
      <c r="B3" s="223"/>
      <c r="C3" s="102" t="s">
        <v>72</v>
      </c>
      <c r="D3" s="102" t="s">
        <v>73</v>
      </c>
      <c r="E3" s="103" t="s">
        <v>62</v>
      </c>
      <c r="F3" s="103" t="s">
        <v>63</v>
      </c>
      <c r="G3" s="103" t="s">
        <v>64</v>
      </c>
      <c r="H3" s="103" t="s">
        <v>137</v>
      </c>
      <c r="I3" s="103" t="s">
        <v>65</v>
      </c>
      <c r="J3" s="103" t="s">
        <v>66</v>
      </c>
      <c r="K3" s="104" t="s">
        <v>58</v>
      </c>
      <c r="L3" s="104" t="s">
        <v>74</v>
      </c>
      <c r="M3" s="104" t="s">
        <v>141</v>
      </c>
      <c r="N3" s="103" t="s">
        <v>67</v>
      </c>
      <c r="O3" s="103" t="s">
        <v>68</v>
      </c>
      <c r="P3" s="103" t="s">
        <v>69</v>
      </c>
      <c r="Q3" s="103" t="s">
        <v>70</v>
      </c>
      <c r="R3" s="103" t="s">
        <v>71</v>
      </c>
      <c r="S3" s="226"/>
      <c r="T3" s="226"/>
      <c r="U3" s="228"/>
    </row>
    <row r="4" spans="1:29" ht="13.5" customHeight="1" x14ac:dyDescent="0.45">
      <c r="A4" s="223"/>
      <c r="B4" s="223"/>
      <c r="C4" s="101">
        <v>3</v>
      </c>
      <c r="D4" s="67">
        <v>3</v>
      </c>
      <c r="E4" s="67">
        <v>3</v>
      </c>
      <c r="F4" s="67">
        <v>3</v>
      </c>
      <c r="G4" s="67">
        <v>3</v>
      </c>
      <c r="H4" s="67">
        <v>3</v>
      </c>
      <c r="I4" s="67">
        <v>3</v>
      </c>
      <c r="J4" s="67">
        <v>3</v>
      </c>
      <c r="K4" s="67">
        <f>SUM(C4:J4)</f>
        <v>24</v>
      </c>
      <c r="L4" s="67"/>
      <c r="M4" s="105"/>
      <c r="N4" s="67">
        <v>3</v>
      </c>
      <c r="O4" s="67">
        <v>3</v>
      </c>
      <c r="P4" s="67">
        <v>3</v>
      </c>
      <c r="Q4" s="67">
        <v>3</v>
      </c>
      <c r="R4" s="67">
        <v>3</v>
      </c>
      <c r="S4" s="68">
        <f>SUM(N4:R4)</f>
        <v>15</v>
      </c>
      <c r="T4" s="68"/>
      <c r="U4" s="67"/>
    </row>
    <row r="5" spans="1:29" ht="12" hidden="1" customHeight="1" x14ac:dyDescent="0.45">
      <c r="A5" s="31"/>
      <c r="B5" s="31"/>
      <c r="C5" s="33"/>
      <c r="D5" s="33"/>
      <c r="E5" s="98"/>
      <c r="F5" s="98"/>
      <c r="G5" s="98"/>
      <c r="H5" s="98"/>
      <c r="I5" s="98"/>
      <c r="J5" s="98"/>
      <c r="K5" s="33"/>
      <c r="L5" s="33"/>
      <c r="M5" s="105" t="e">
        <f>IF(#REF!&gt;=3,"ดีเยี่ยม",IF(#REF!&gt;=2,"ดี",IF(#REF!&gt;=1,"ผ่าน",IF(#REF!&gt;=0,"ไม่ผ่าน"))))</f>
        <v>#REF!</v>
      </c>
      <c r="N5" s="33"/>
      <c r="O5" s="33"/>
      <c r="P5" s="33"/>
      <c r="Q5" s="33"/>
      <c r="R5" s="33"/>
      <c r="S5" s="34"/>
      <c r="T5" s="34"/>
      <c r="U5" s="33"/>
    </row>
    <row r="6" spans="1:29" ht="12" hidden="1" customHeight="1" x14ac:dyDescent="0.45">
      <c r="A6" s="31"/>
      <c r="B6" s="31"/>
      <c r="C6" s="33"/>
      <c r="D6" s="33"/>
      <c r="E6" s="98"/>
      <c r="F6" s="98"/>
      <c r="G6" s="98"/>
      <c r="H6" s="98"/>
      <c r="I6" s="98"/>
      <c r="J6" s="98"/>
      <c r="K6" s="33"/>
      <c r="L6" s="33"/>
      <c r="M6" s="105" t="e">
        <f>IF(#REF!&gt;=3,"ดีเยี่ยม",IF(#REF!&gt;=2,"ดี",IF(#REF!&gt;=1,"ผ่าน",IF(#REF!&gt;=0,"ไม่ผ่าน"))))</f>
        <v>#REF!</v>
      </c>
      <c r="N6" s="33"/>
      <c r="O6" s="33"/>
      <c r="P6" s="33"/>
      <c r="Q6" s="33"/>
      <c r="R6" s="33"/>
      <c r="S6" s="34"/>
      <c r="T6" s="34"/>
      <c r="U6" s="33"/>
    </row>
    <row r="7" spans="1:29" ht="13.5" customHeight="1" x14ac:dyDescent="0.45">
      <c r="A7" s="30">
        <f>IF('1-4'!A7&lt;&gt;"", '1-4'!A7, "")</f>
        <v>1</v>
      </c>
      <c r="B7" s="30">
        <f>IF('1-4'!A7&lt;&gt;"", '1-4'!B7, "")</f>
        <v>69001</v>
      </c>
      <c r="C7" s="18"/>
      <c r="D7" s="18"/>
      <c r="E7" s="18"/>
      <c r="F7" s="18"/>
      <c r="G7" s="18"/>
      <c r="H7" s="18"/>
      <c r="I7" s="18"/>
      <c r="J7" s="18"/>
      <c r="K7" s="32" t="str">
        <f>IF('1-4'!$A7="","", IF(COUNT(C7:J7)=0,"", IF(SUM(C7:J7)&gt;24, "!", SUM(C7:J7))))</f>
        <v/>
      </c>
      <c r="L7" s="108" t="str" cm="1">
        <f t="array" ref="L7">IF('1-4'!$A7="","",IF(K7="","",_xlfn.IFS(K7&gt;=20,"3",K7&gt;=15,"2",K7&gt;=12,"1",K7&gt;=0,"0")))</f>
        <v/>
      </c>
      <c r="M7" s="107" t="str">
        <f>IF(K7="","",IF(K7&gt;=20,"ดีเยี่ยม",IF(K7&gt;=15,"ดี",IF(K7&gt;=12,"ผ่าน",IF(K7&gt;=0,"ไม่ผ่าน","")))))</f>
        <v/>
      </c>
      <c r="N7" s="18"/>
      <c r="O7" s="18"/>
      <c r="P7" s="18"/>
      <c r="Q7" s="18"/>
      <c r="R7" s="18"/>
      <c r="S7" s="99" t="str">
        <f>IF('1-4'!$A7="","", IF(COUNT(N7:R7)=0,"", SUM(N7:R7)))</f>
        <v/>
      </c>
      <c r="T7" s="100" t="str" cm="1">
        <f t="array" ref="T7">IF('1-4'!$A7="","", _xlfn.IFS(S7="","", S7&gt;=13,3, S7&gt;=9,2, S7&gt;=1,1, S7&gt;=0,0))</f>
        <v/>
      </c>
      <c r="U7" s="106" t="str">
        <f>IF(T7="","",IF(T7&gt;=2.5,"ดีเยี่ยม",IF(T7&gt;=1.5,"ดี",IF(T7&gt;=1,"พอใช้",IF(T7&gt;=0,"ควรปรับปรุง","")))))</f>
        <v/>
      </c>
    </row>
    <row r="8" spans="1:29" ht="13.5" customHeight="1" x14ac:dyDescent="0.45">
      <c r="A8" s="30">
        <f>IF('1-4'!A8&lt;&gt;"", '1-4'!A8, "")</f>
        <v>2</v>
      </c>
      <c r="B8" s="30">
        <f>IF('1-4'!A8&lt;&gt;"", '1-4'!B8, "")</f>
        <v>69002</v>
      </c>
      <c r="C8" s="18"/>
      <c r="D8" s="18"/>
      <c r="E8" s="18"/>
      <c r="F8" s="18"/>
      <c r="G8" s="18"/>
      <c r="H8" s="18"/>
      <c r="I8" s="18"/>
      <c r="J8" s="18"/>
      <c r="K8" s="32" t="str">
        <f>IF('1-4'!$A8="","", IF(COUNT(C8:J8)=0,"", IF(SUM(C8:J8)&gt;24, "!", SUM(C8:J8))))</f>
        <v/>
      </c>
      <c r="L8" s="108" t="str" cm="1">
        <f t="array" ref="L8">IF('1-4'!$A8="","",IF(K8="","",_xlfn.IFS(K8&gt;=20,"3",K8&gt;=15,"2",K8&gt;=12,"1",K8&gt;=0,"0")))</f>
        <v/>
      </c>
      <c r="M8" s="107" t="str">
        <f t="shared" ref="M8:M51" si="0">IF(K8="","",IF(K8&gt;=20,"ดีเยี่ยม",IF(K8&gt;=15,"ดี",IF(K8&gt;=12,"ผ่าน",IF(K8&gt;=0,"ไม่ผ่าน","")))))</f>
        <v/>
      </c>
      <c r="N8" s="18"/>
      <c r="O8" s="18"/>
      <c r="P8" s="18"/>
      <c r="Q8" s="18"/>
      <c r="R8" s="18"/>
      <c r="S8" s="99" t="str">
        <f>IF('1-4'!$A8="","", IF(COUNT(N8:R8)=0,"", SUM(N8:R8)))</f>
        <v/>
      </c>
      <c r="T8" s="100" t="str" cm="1">
        <f t="array" ref="T8">IF('1-4'!$A8="","", _xlfn.IFS(S8="","", S8&gt;=13,3, S8&gt;=9,2, S8&gt;=1,1, S8&gt;=0,0))</f>
        <v/>
      </c>
      <c r="U8" s="106" t="str">
        <f t="shared" ref="U8:U51" si="1">IF(T8="","",IF(T8&gt;=2.5,"ดีเยี่ยม",IF(T8&gt;=1.5,"ดี",IF(T8&gt;=1,"พอใช้",IF(T8&gt;=0,"ควรปรับปรุง","")))))</f>
        <v/>
      </c>
    </row>
    <row r="9" spans="1:29" ht="13.5" customHeight="1" x14ac:dyDescent="0.45">
      <c r="A9" s="30">
        <f>IF('1-4'!A9&lt;&gt;"", '1-4'!A9, "")</f>
        <v>3</v>
      </c>
      <c r="B9" s="30">
        <f>IF('1-4'!A9&lt;&gt;"", '1-4'!B9, "")</f>
        <v>69003</v>
      </c>
      <c r="C9" s="18"/>
      <c r="D9" s="18"/>
      <c r="E9" s="18"/>
      <c r="F9" s="18"/>
      <c r="G9" s="18"/>
      <c r="H9" s="18"/>
      <c r="I9" s="18"/>
      <c r="J9" s="18"/>
      <c r="K9" s="32" t="str">
        <f>IF('1-4'!$A9="","", IF(COUNT(C9:J9)=0,"", IF(SUM(C9:J9)&gt;24, "!", SUM(C9:J9))))</f>
        <v/>
      </c>
      <c r="L9" s="108" t="str" cm="1">
        <f t="array" ref="L9">IF('1-4'!$A9="","",IF(K9="","",_xlfn.IFS(K9&gt;=20,"3",K9&gt;=15,"2",K9&gt;=12,"1",K9&gt;=0,"0")))</f>
        <v/>
      </c>
      <c r="M9" s="107" t="str">
        <f t="shared" si="0"/>
        <v/>
      </c>
      <c r="N9" s="18"/>
      <c r="O9" s="18"/>
      <c r="P9" s="18"/>
      <c r="Q9" s="18"/>
      <c r="R9" s="18"/>
      <c r="S9" s="99" t="str">
        <f>IF('1-4'!$A9="","", IF(COUNT(N9:R9)=0,"", SUM(N9:R9)))</f>
        <v/>
      </c>
      <c r="T9" s="100" t="str" cm="1">
        <f t="array" ref="T9">IF('1-4'!$A9="","", _xlfn.IFS(S9="","", S9&gt;=13,3, S9&gt;=9,2, S9&gt;=1,1, S9&gt;=0,0))</f>
        <v/>
      </c>
      <c r="U9" s="106" t="str">
        <f t="shared" si="1"/>
        <v/>
      </c>
    </row>
    <row r="10" spans="1:29" ht="13.5" customHeight="1" x14ac:dyDescent="0.45">
      <c r="A10" s="30">
        <f>IF('1-4'!A10&lt;&gt;"", '1-4'!A10, "")</f>
        <v>4</v>
      </c>
      <c r="B10" s="30">
        <f>IF('1-4'!A10&lt;&gt;"", '1-4'!B10, "")</f>
        <v>69004</v>
      </c>
      <c r="C10" s="18"/>
      <c r="D10" s="18"/>
      <c r="E10" s="18"/>
      <c r="F10" s="18"/>
      <c r="G10" s="18"/>
      <c r="H10" s="18"/>
      <c r="I10" s="18"/>
      <c r="J10" s="18"/>
      <c r="K10" s="32" t="str">
        <f>IF('1-4'!$A10="","", IF(COUNT(C10:J10)=0,"", IF(SUM(C10:J10)&gt;24, "!", SUM(C10:J10))))</f>
        <v/>
      </c>
      <c r="L10" s="108" t="str" cm="1">
        <f t="array" ref="L10">IF('1-4'!$A10="","",IF(K10="","",_xlfn.IFS(K10&gt;=20,"3",K10&gt;=15,"2",K10&gt;=12,"1",K10&gt;=0,"0")))</f>
        <v/>
      </c>
      <c r="M10" s="107" t="str">
        <f t="shared" si="0"/>
        <v/>
      </c>
      <c r="N10" s="18"/>
      <c r="O10" s="18"/>
      <c r="P10" s="18"/>
      <c r="Q10" s="18"/>
      <c r="R10" s="18"/>
      <c r="S10" s="99" t="str">
        <f>IF('1-4'!$A10="","", IF(COUNT(N10:R10)=0,"", SUM(N10:R10)))</f>
        <v/>
      </c>
      <c r="T10" s="100" t="str" cm="1">
        <f t="array" ref="T10">IF('1-4'!$A10="","", _xlfn.IFS(S10="","", S10&gt;=13,3, S10&gt;=9,2, S10&gt;=1,1, S10&gt;=0,0))</f>
        <v/>
      </c>
      <c r="U10" s="106" t="str">
        <f t="shared" si="1"/>
        <v/>
      </c>
      <c r="AC10" s="8"/>
    </row>
    <row r="11" spans="1:29" ht="13.5" customHeight="1" x14ac:dyDescent="0.45">
      <c r="A11" s="30">
        <f>IF('1-4'!A11&lt;&gt;"", '1-4'!A11, "")</f>
        <v>5</v>
      </c>
      <c r="B11" s="30">
        <f>IF('1-4'!A11&lt;&gt;"", '1-4'!B11, "")</f>
        <v>69005</v>
      </c>
      <c r="C11" s="18"/>
      <c r="D11" s="18"/>
      <c r="E11" s="18"/>
      <c r="F11" s="18"/>
      <c r="G11" s="18"/>
      <c r="H11" s="18"/>
      <c r="I11" s="18"/>
      <c r="J11" s="18"/>
      <c r="K11" s="32" t="str">
        <f>IF('1-4'!$A11="","", IF(COUNT(C11:J11)=0,"", IF(SUM(C11:J11)&gt;24, "!", SUM(C11:J11))))</f>
        <v/>
      </c>
      <c r="L11" s="108" t="str" cm="1">
        <f t="array" ref="L11">IF('1-4'!$A11="","",IF(K11="","",_xlfn.IFS(K11&gt;=20,"3",K11&gt;=15,"2",K11&gt;=12,"1",K11&gt;=0,"0")))</f>
        <v/>
      </c>
      <c r="M11" s="107" t="str">
        <f t="shared" si="0"/>
        <v/>
      </c>
      <c r="N11" s="18"/>
      <c r="O11" s="18"/>
      <c r="P11" s="18"/>
      <c r="Q11" s="18"/>
      <c r="R11" s="18"/>
      <c r="S11" s="99" t="str">
        <f>IF('1-4'!$A11="","", IF(COUNT(N11:R11)=0,"", SUM(N11:R11)))</f>
        <v/>
      </c>
      <c r="T11" s="100" t="str" cm="1">
        <f t="array" ref="T11">IF('1-4'!$A11="","", _xlfn.IFS(S11="","", S11&gt;=13,3, S11&gt;=9,2, S11&gt;=1,1, S11&gt;=0,0))</f>
        <v/>
      </c>
      <c r="U11" s="106" t="str">
        <f t="shared" si="1"/>
        <v/>
      </c>
    </row>
    <row r="12" spans="1:29" ht="13.5" customHeight="1" x14ac:dyDescent="0.45">
      <c r="A12" s="30">
        <f>IF('1-4'!A12&lt;&gt;"", '1-4'!A12, "")</f>
        <v>6</v>
      </c>
      <c r="B12" s="30">
        <f>IF('1-4'!A12&lt;&gt;"", '1-4'!B12, "")</f>
        <v>69006</v>
      </c>
      <c r="C12" s="18"/>
      <c r="D12" s="18"/>
      <c r="E12" s="18"/>
      <c r="F12" s="18"/>
      <c r="G12" s="18"/>
      <c r="H12" s="18"/>
      <c r="I12" s="18"/>
      <c r="J12" s="18"/>
      <c r="K12" s="32" t="str">
        <f>IF('1-4'!$A12="","", IF(COUNT(C12:J12)=0,"", IF(SUM(C12:J12)&gt;24, "!", SUM(C12:J12))))</f>
        <v/>
      </c>
      <c r="L12" s="108" t="str" cm="1">
        <f t="array" ref="L12">IF('1-4'!$A12="","",IF(K12="","",_xlfn.IFS(K12&gt;=20,"3",K12&gt;=15,"2",K12&gt;=12,"1",K12&gt;=0,"0")))</f>
        <v/>
      </c>
      <c r="M12" s="107" t="str">
        <f t="shared" si="0"/>
        <v/>
      </c>
      <c r="N12" s="18"/>
      <c r="O12" s="18"/>
      <c r="P12" s="18"/>
      <c r="Q12" s="18"/>
      <c r="R12" s="18"/>
      <c r="S12" s="99" t="str">
        <f>IF('1-4'!$A12="","", IF(COUNT(N12:R12)=0,"", SUM(N12:R12)))</f>
        <v/>
      </c>
      <c r="T12" s="100" t="str" cm="1">
        <f t="array" ref="T12">IF('1-4'!$A12="","", _xlfn.IFS(S12="","", S12&gt;=13,3, S12&gt;=9,2, S12&gt;=1,1, S12&gt;=0,0))</f>
        <v/>
      </c>
      <c r="U12" s="106" t="str">
        <f t="shared" si="1"/>
        <v/>
      </c>
    </row>
    <row r="13" spans="1:29" ht="13.5" customHeight="1" x14ac:dyDescent="0.45">
      <c r="A13" s="30">
        <f>IF('1-4'!A13&lt;&gt;"", '1-4'!A13, "")</f>
        <v>7</v>
      </c>
      <c r="B13" s="30">
        <f>IF('1-4'!A13&lt;&gt;"", '1-4'!B13, "")</f>
        <v>69007</v>
      </c>
      <c r="C13" s="18"/>
      <c r="D13" s="18"/>
      <c r="E13" s="18"/>
      <c r="F13" s="18"/>
      <c r="G13" s="18"/>
      <c r="H13" s="18"/>
      <c r="I13" s="18"/>
      <c r="J13" s="18"/>
      <c r="K13" s="32" t="str">
        <f>IF('1-4'!$A13="","", IF(COUNT(C13:J13)=0,"", IF(SUM(C13:J13)&gt;24, "!", SUM(C13:J13))))</f>
        <v/>
      </c>
      <c r="L13" s="108" t="str" cm="1">
        <f t="array" ref="L13">IF('1-4'!$A13="","",IF(K13="","",_xlfn.IFS(K13&gt;=20,"3",K13&gt;=15,"2",K13&gt;=12,"1",K13&gt;=0,"0")))</f>
        <v/>
      </c>
      <c r="M13" s="107" t="str">
        <f t="shared" si="0"/>
        <v/>
      </c>
      <c r="N13" s="18"/>
      <c r="O13" s="18"/>
      <c r="P13" s="18"/>
      <c r="Q13" s="18"/>
      <c r="R13" s="18"/>
      <c r="S13" s="99" t="str">
        <f>IF('1-4'!$A13="","", IF(COUNT(N13:R13)=0,"", SUM(N13:R13)))</f>
        <v/>
      </c>
      <c r="T13" s="100" t="str" cm="1">
        <f t="array" ref="T13">IF('1-4'!$A13="","", _xlfn.IFS(S13="","", S13&gt;=13,3, S13&gt;=9,2, S13&gt;=1,1, S13&gt;=0,0))</f>
        <v/>
      </c>
      <c r="U13" s="106" t="str">
        <f t="shared" si="1"/>
        <v/>
      </c>
    </row>
    <row r="14" spans="1:29" ht="13.5" customHeight="1" x14ac:dyDescent="0.45">
      <c r="A14" s="30">
        <f>IF('1-4'!A14&lt;&gt;"", '1-4'!A14, "")</f>
        <v>8</v>
      </c>
      <c r="B14" s="30">
        <f>IF('1-4'!A14&lt;&gt;"", '1-4'!B14, "")</f>
        <v>69008</v>
      </c>
      <c r="C14" s="18"/>
      <c r="D14" s="18"/>
      <c r="E14" s="18"/>
      <c r="F14" s="18"/>
      <c r="G14" s="18"/>
      <c r="H14" s="18"/>
      <c r="I14" s="18"/>
      <c r="J14" s="18"/>
      <c r="K14" s="32" t="str">
        <f>IF('1-4'!$A14="","", IF(COUNT(C14:J14)=0,"", IF(SUM(C14:J14)&gt;24, "!", SUM(C14:J14))))</f>
        <v/>
      </c>
      <c r="L14" s="108" t="str" cm="1">
        <f t="array" ref="L14">IF('1-4'!$A14="","",IF(K14="","",_xlfn.IFS(K14&gt;=20,"3",K14&gt;=15,"2",K14&gt;=12,"1",K14&gt;=0,"0")))</f>
        <v/>
      </c>
      <c r="M14" s="107" t="str">
        <f t="shared" si="0"/>
        <v/>
      </c>
      <c r="N14" s="18"/>
      <c r="O14" s="18"/>
      <c r="P14" s="18"/>
      <c r="Q14" s="18"/>
      <c r="R14" s="18"/>
      <c r="S14" s="99" t="str">
        <f>IF('1-4'!$A14="","", IF(COUNT(N14:R14)=0,"", SUM(N14:R14)))</f>
        <v/>
      </c>
      <c r="T14" s="100" t="str" cm="1">
        <f t="array" ref="T14">IF('1-4'!$A14="","", _xlfn.IFS(S14="","", S14&gt;=13,3, S14&gt;=9,2, S14&gt;=1,1, S14&gt;=0,0))</f>
        <v/>
      </c>
      <c r="U14" s="106" t="str">
        <f t="shared" si="1"/>
        <v/>
      </c>
    </row>
    <row r="15" spans="1:29" ht="13.5" customHeight="1" x14ac:dyDescent="0.45">
      <c r="A15" s="30">
        <f>IF('1-4'!A15&lt;&gt;"", '1-4'!A15, "")</f>
        <v>9</v>
      </c>
      <c r="B15" s="30">
        <f>IF('1-4'!A15&lt;&gt;"", '1-4'!B15, "")</f>
        <v>69009</v>
      </c>
      <c r="C15" s="18"/>
      <c r="D15" s="18"/>
      <c r="E15" s="18"/>
      <c r="F15" s="18"/>
      <c r="G15" s="18"/>
      <c r="H15" s="18"/>
      <c r="I15" s="18"/>
      <c r="J15" s="18"/>
      <c r="K15" s="32" t="str">
        <f>IF('1-4'!$A15="","", IF(COUNT(C15:J15)=0,"", IF(SUM(C15:J15)&gt;24, "!", SUM(C15:J15))))</f>
        <v/>
      </c>
      <c r="L15" s="108" t="str" cm="1">
        <f t="array" ref="L15">IF('1-4'!$A15="","",IF(K15="","",_xlfn.IFS(K15&gt;=20,"3",K15&gt;=15,"2",K15&gt;=12,"1",K15&gt;=0,"0")))</f>
        <v/>
      </c>
      <c r="M15" s="107" t="str">
        <f t="shared" si="0"/>
        <v/>
      </c>
      <c r="N15" s="18"/>
      <c r="O15" s="18"/>
      <c r="P15" s="18"/>
      <c r="Q15" s="18"/>
      <c r="R15" s="18"/>
      <c r="S15" s="99" t="str">
        <f>IF('1-4'!$A15="","", IF(COUNT(N15:R15)=0,"", SUM(N15:R15)))</f>
        <v/>
      </c>
      <c r="T15" s="100" t="str" cm="1">
        <f t="array" ref="T15">IF('1-4'!$A15="","", _xlfn.IFS(S15="","", S15&gt;=13,3, S15&gt;=9,2, S15&gt;=1,1, S15&gt;=0,0))</f>
        <v/>
      </c>
      <c r="U15" s="106" t="str">
        <f t="shared" si="1"/>
        <v/>
      </c>
    </row>
    <row r="16" spans="1:29" ht="13.5" customHeight="1" x14ac:dyDescent="0.45">
      <c r="A16" s="30">
        <f>IF('1-4'!A16&lt;&gt;"", '1-4'!A16, "")</f>
        <v>10</v>
      </c>
      <c r="B16" s="30">
        <f>IF('1-4'!A16&lt;&gt;"", '1-4'!B16, "")</f>
        <v>69010</v>
      </c>
      <c r="C16" s="18"/>
      <c r="D16" s="18"/>
      <c r="E16" s="18"/>
      <c r="F16" s="18"/>
      <c r="G16" s="18"/>
      <c r="H16" s="18"/>
      <c r="I16" s="18"/>
      <c r="J16" s="18"/>
      <c r="K16" s="32" t="str">
        <f>IF('1-4'!$A16="","", IF(COUNT(C16:J16)=0,"", IF(SUM(C16:J16)&gt;24, "!", SUM(C16:J16))))</f>
        <v/>
      </c>
      <c r="L16" s="108" t="str" cm="1">
        <f t="array" ref="L16">IF('1-4'!$A16="","",IF(K16="","",_xlfn.IFS(K16&gt;=20,"3",K16&gt;=15,"2",K16&gt;=12,"1",K16&gt;=0,"0")))</f>
        <v/>
      </c>
      <c r="M16" s="107" t="str">
        <f t="shared" si="0"/>
        <v/>
      </c>
      <c r="N16" s="18"/>
      <c r="O16" s="18"/>
      <c r="P16" s="18"/>
      <c r="Q16" s="18"/>
      <c r="R16" s="18"/>
      <c r="S16" s="99" t="str">
        <f>IF('1-4'!$A16="","", IF(COUNT(N16:R16)=0,"", SUM(N16:R16)))</f>
        <v/>
      </c>
      <c r="T16" s="100" t="str" cm="1">
        <f t="array" ref="T16">IF('1-4'!$A16="","", _xlfn.IFS(S16="","", S16&gt;=13,3, S16&gt;=9,2, S16&gt;=1,1, S16&gt;=0,0))</f>
        <v/>
      </c>
      <c r="U16" s="106" t="str">
        <f t="shared" si="1"/>
        <v/>
      </c>
    </row>
    <row r="17" spans="1:21" ht="13.5" customHeight="1" x14ac:dyDescent="0.45">
      <c r="A17" s="30">
        <f>IF('1-4'!A17&lt;&gt;"", '1-4'!A17, "")</f>
        <v>11</v>
      </c>
      <c r="B17" s="30">
        <f>IF('1-4'!A17&lt;&gt;"", '1-4'!B17, "")</f>
        <v>69011</v>
      </c>
      <c r="C17" s="18"/>
      <c r="D17" s="18"/>
      <c r="E17" s="18"/>
      <c r="F17" s="18"/>
      <c r="G17" s="18"/>
      <c r="H17" s="18"/>
      <c r="I17" s="18"/>
      <c r="J17" s="18"/>
      <c r="K17" s="32" t="str">
        <f>IF('1-4'!$A17="","", IF(COUNT(C17:J17)=0,"", IF(SUM(C17:J17)&gt;24, "!", SUM(C17:J17))))</f>
        <v/>
      </c>
      <c r="L17" s="108" t="str" cm="1">
        <f t="array" ref="L17">IF('1-4'!$A17="","",IF(K17="","",_xlfn.IFS(K17&gt;=20,"3",K17&gt;=15,"2",K17&gt;=12,"1",K17&gt;=0,"0")))</f>
        <v/>
      </c>
      <c r="M17" s="107" t="str">
        <f t="shared" si="0"/>
        <v/>
      </c>
      <c r="N17" s="18"/>
      <c r="O17" s="18"/>
      <c r="P17" s="18"/>
      <c r="Q17" s="18"/>
      <c r="R17" s="18"/>
      <c r="S17" s="99" t="str">
        <f>IF('1-4'!$A17="","", IF(COUNT(N17:R17)=0,"", SUM(N17:R17)))</f>
        <v/>
      </c>
      <c r="T17" s="100" t="str" cm="1">
        <f t="array" ref="T17">IF('1-4'!$A17="","", _xlfn.IFS(S17="","", S17&gt;=13,3, S17&gt;=9,2, S17&gt;=1,1, S17&gt;=0,0))</f>
        <v/>
      </c>
      <c r="U17" s="106" t="str">
        <f t="shared" si="1"/>
        <v/>
      </c>
    </row>
    <row r="18" spans="1:21" ht="13.5" customHeight="1" x14ac:dyDescent="0.45">
      <c r="A18" s="30">
        <f>IF('1-4'!A18&lt;&gt;"", '1-4'!A18, "")</f>
        <v>12</v>
      </c>
      <c r="B18" s="30">
        <f>IF('1-4'!A18&lt;&gt;"", '1-4'!B18, "")</f>
        <v>69012</v>
      </c>
      <c r="C18" s="18"/>
      <c r="D18" s="18"/>
      <c r="E18" s="18"/>
      <c r="F18" s="18"/>
      <c r="G18" s="18"/>
      <c r="H18" s="18"/>
      <c r="I18" s="18"/>
      <c r="J18" s="18"/>
      <c r="K18" s="32" t="str">
        <f>IF('1-4'!$A18="","", IF(COUNT(C18:J18)=0,"", IF(SUM(C18:J18)&gt;24, "!", SUM(C18:J18))))</f>
        <v/>
      </c>
      <c r="L18" s="108" t="str" cm="1">
        <f t="array" ref="L18">IF('1-4'!$A18="","",IF(K18="","",_xlfn.IFS(K18&gt;=20,"3",K18&gt;=15,"2",K18&gt;=12,"1",K18&gt;=0,"0")))</f>
        <v/>
      </c>
      <c r="M18" s="107" t="str">
        <f t="shared" si="0"/>
        <v/>
      </c>
      <c r="N18" s="18"/>
      <c r="O18" s="18"/>
      <c r="P18" s="18"/>
      <c r="Q18" s="18"/>
      <c r="R18" s="18"/>
      <c r="S18" s="99" t="str">
        <f>IF('1-4'!$A18="","", IF(COUNT(N18:R18)=0,"", SUM(N18:R18)))</f>
        <v/>
      </c>
      <c r="T18" s="100" t="str" cm="1">
        <f t="array" ref="T18">IF('1-4'!$A18="","", _xlfn.IFS(S18="","", S18&gt;=13,3, S18&gt;=9,2, S18&gt;=1,1, S18&gt;=0,0))</f>
        <v/>
      </c>
      <c r="U18" s="106" t="str">
        <f t="shared" si="1"/>
        <v/>
      </c>
    </row>
    <row r="19" spans="1:21" ht="13.5" customHeight="1" x14ac:dyDescent="0.45">
      <c r="A19" s="30">
        <f>IF('1-4'!A19&lt;&gt;"", '1-4'!A19, "")</f>
        <v>13</v>
      </c>
      <c r="B19" s="30">
        <f>IF('1-4'!A19&lt;&gt;"", '1-4'!B19, "")</f>
        <v>69013</v>
      </c>
      <c r="C19" s="18"/>
      <c r="D19" s="18"/>
      <c r="E19" s="18"/>
      <c r="F19" s="18"/>
      <c r="G19" s="18"/>
      <c r="H19" s="18"/>
      <c r="I19" s="18"/>
      <c r="J19" s="18"/>
      <c r="K19" s="32" t="str">
        <f>IF('1-4'!$A19="","", IF(COUNT(C19:J19)=0,"", IF(SUM(C19:J19)&gt;24, "!", SUM(C19:J19))))</f>
        <v/>
      </c>
      <c r="L19" s="108" t="str" cm="1">
        <f t="array" ref="L19">IF('1-4'!$A19="","",IF(K19="","",_xlfn.IFS(K19&gt;=20,"3",K19&gt;=15,"2",K19&gt;=12,"1",K19&gt;=0,"0")))</f>
        <v/>
      </c>
      <c r="M19" s="107" t="str">
        <f t="shared" si="0"/>
        <v/>
      </c>
      <c r="N19" s="18"/>
      <c r="O19" s="18"/>
      <c r="P19" s="18"/>
      <c r="Q19" s="18"/>
      <c r="R19" s="18"/>
      <c r="S19" s="99" t="str">
        <f>IF('1-4'!$A19="","", IF(COUNT(N19:R19)=0,"", SUM(N19:R19)))</f>
        <v/>
      </c>
      <c r="T19" s="100" t="str" cm="1">
        <f t="array" ref="T19">IF('1-4'!$A19="","", _xlfn.IFS(S19="","", S19&gt;=13,3, S19&gt;=9,2, S19&gt;=1,1, S19&gt;=0,0))</f>
        <v/>
      </c>
      <c r="U19" s="106" t="str">
        <f t="shared" si="1"/>
        <v/>
      </c>
    </row>
    <row r="20" spans="1:21" ht="13.5" customHeight="1" x14ac:dyDescent="0.45">
      <c r="A20" s="30">
        <f>IF('1-4'!A20&lt;&gt;"", '1-4'!A20, "")</f>
        <v>14</v>
      </c>
      <c r="B20" s="30">
        <f>IF('1-4'!A20&lt;&gt;"", '1-4'!B20, "")</f>
        <v>69014</v>
      </c>
      <c r="C20" s="18"/>
      <c r="D20" s="18"/>
      <c r="E20" s="18"/>
      <c r="F20" s="18"/>
      <c r="G20" s="18"/>
      <c r="H20" s="18"/>
      <c r="I20" s="18"/>
      <c r="J20" s="18"/>
      <c r="K20" s="32" t="str">
        <f>IF('1-4'!$A20="","", IF(COUNT(C20:J20)=0,"", IF(SUM(C20:J20)&gt;24, "!", SUM(C20:J20))))</f>
        <v/>
      </c>
      <c r="L20" s="108" t="str" cm="1">
        <f t="array" ref="L20">IF('1-4'!$A20="","",IF(K20="","",_xlfn.IFS(K20&gt;=20,"3",K20&gt;=15,"2",K20&gt;=12,"1",K20&gt;=0,"0")))</f>
        <v/>
      </c>
      <c r="M20" s="107" t="str">
        <f t="shared" si="0"/>
        <v/>
      </c>
      <c r="N20" s="18"/>
      <c r="O20" s="18"/>
      <c r="P20" s="18"/>
      <c r="Q20" s="18"/>
      <c r="R20" s="18"/>
      <c r="S20" s="99" t="str">
        <f>IF('1-4'!$A20="","", IF(COUNT(N20:R20)=0,"", SUM(N20:R20)))</f>
        <v/>
      </c>
      <c r="T20" s="100" t="str" cm="1">
        <f t="array" ref="T20">IF('1-4'!$A20="","", _xlfn.IFS(S20="","", S20&gt;=13,3, S20&gt;=9,2, S20&gt;=1,1, S20&gt;=0,0))</f>
        <v/>
      </c>
      <c r="U20" s="106" t="str">
        <f t="shared" si="1"/>
        <v/>
      </c>
    </row>
    <row r="21" spans="1:21" ht="13.5" customHeight="1" x14ac:dyDescent="0.45">
      <c r="A21" s="30">
        <f>IF('1-4'!A21&lt;&gt;"", '1-4'!A21, "")</f>
        <v>15</v>
      </c>
      <c r="B21" s="30">
        <f>IF('1-4'!A21&lt;&gt;"", '1-4'!B21, "")</f>
        <v>69015</v>
      </c>
      <c r="C21" s="18"/>
      <c r="D21" s="18"/>
      <c r="E21" s="18"/>
      <c r="F21" s="18"/>
      <c r="G21" s="18"/>
      <c r="H21" s="18"/>
      <c r="I21" s="18"/>
      <c r="J21" s="18"/>
      <c r="K21" s="32" t="str">
        <f>IF('1-4'!$A21="","", IF(COUNT(C21:J21)=0,"", IF(SUM(C21:J21)&gt;24, "!", SUM(C21:J21))))</f>
        <v/>
      </c>
      <c r="L21" s="108" t="str" cm="1">
        <f t="array" ref="L21">IF('1-4'!$A21="","",IF(K21="","",_xlfn.IFS(K21&gt;=20,"3",K21&gt;=15,"2",K21&gt;=12,"1",K21&gt;=0,"0")))</f>
        <v/>
      </c>
      <c r="M21" s="107" t="str">
        <f t="shared" si="0"/>
        <v/>
      </c>
      <c r="N21" s="18"/>
      <c r="O21" s="18"/>
      <c r="P21" s="18"/>
      <c r="Q21" s="18"/>
      <c r="R21" s="18"/>
      <c r="S21" s="99" t="str">
        <f>IF('1-4'!$A21="","", IF(COUNT(N21:R21)=0,"", SUM(N21:R21)))</f>
        <v/>
      </c>
      <c r="T21" s="100" t="str" cm="1">
        <f t="array" ref="T21">IF('1-4'!$A21="","", _xlfn.IFS(S21="","", S21&gt;=13,3, S21&gt;=9,2, S21&gt;=1,1, S21&gt;=0,0))</f>
        <v/>
      </c>
      <c r="U21" s="106" t="str">
        <f t="shared" si="1"/>
        <v/>
      </c>
    </row>
    <row r="22" spans="1:21" ht="13.5" customHeight="1" x14ac:dyDescent="0.45">
      <c r="A22" s="30">
        <f>IF('1-4'!A22&lt;&gt;"", '1-4'!A22, "")</f>
        <v>16</v>
      </c>
      <c r="B22" s="30">
        <f>IF('1-4'!A22&lt;&gt;"", '1-4'!B22, "")</f>
        <v>69016</v>
      </c>
      <c r="C22" s="18"/>
      <c r="D22" s="18"/>
      <c r="E22" s="18"/>
      <c r="F22" s="18"/>
      <c r="G22" s="18"/>
      <c r="H22" s="18"/>
      <c r="I22" s="18"/>
      <c r="J22" s="18"/>
      <c r="K22" s="32" t="str">
        <f>IF('1-4'!$A22="","", IF(COUNT(C22:J22)=0,"", IF(SUM(C22:J22)&gt;24, "!", SUM(C22:J22))))</f>
        <v/>
      </c>
      <c r="L22" s="108" t="str" cm="1">
        <f t="array" ref="L22">IF('1-4'!$A22="","",IF(K22="","",_xlfn.IFS(K22&gt;=20,"3",K22&gt;=15,"2",K22&gt;=12,"1",K22&gt;=0,"0")))</f>
        <v/>
      </c>
      <c r="M22" s="107" t="str">
        <f t="shared" si="0"/>
        <v/>
      </c>
      <c r="N22" s="18"/>
      <c r="O22" s="18"/>
      <c r="P22" s="18"/>
      <c r="Q22" s="18"/>
      <c r="R22" s="18"/>
      <c r="S22" s="99" t="str">
        <f>IF('1-4'!$A22="","", IF(COUNT(N22:R22)=0,"", SUM(N22:R22)))</f>
        <v/>
      </c>
      <c r="T22" s="100" t="str" cm="1">
        <f t="array" ref="T22">IF('1-4'!$A22="","", _xlfn.IFS(S22="","", S22&gt;=13,3, S22&gt;=9,2, S22&gt;=1,1, S22&gt;=0,0))</f>
        <v/>
      </c>
      <c r="U22" s="106" t="str">
        <f t="shared" si="1"/>
        <v/>
      </c>
    </row>
    <row r="23" spans="1:21" ht="13.5" customHeight="1" x14ac:dyDescent="0.45">
      <c r="A23" s="30">
        <f>IF('1-4'!A23&lt;&gt;"", '1-4'!A23, "")</f>
        <v>17</v>
      </c>
      <c r="B23" s="30">
        <f>IF('1-4'!A23&lt;&gt;"", '1-4'!B23, "")</f>
        <v>69017</v>
      </c>
      <c r="C23" s="18"/>
      <c r="D23" s="18"/>
      <c r="E23" s="18"/>
      <c r="F23" s="18"/>
      <c r="G23" s="18"/>
      <c r="H23" s="18"/>
      <c r="I23" s="18"/>
      <c r="J23" s="18"/>
      <c r="K23" s="32" t="str">
        <f>IF('1-4'!$A23="","", IF(COUNT(C23:J23)=0,"", IF(SUM(C23:J23)&gt;24, "!", SUM(C23:J23))))</f>
        <v/>
      </c>
      <c r="L23" s="108" t="str" cm="1">
        <f t="array" ref="L23">IF('1-4'!$A23="","",IF(K23="","",_xlfn.IFS(K23&gt;=20,"3",K23&gt;=15,"2",K23&gt;=12,"1",K23&gt;=0,"0")))</f>
        <v/>
      </c>
      <c r="M23" s="107" t="str">
        <f t="shared" si="0"/>
        <v/>
      </c>
      <c r="N23" s="18"/>
      <c r="O23" s="18"/>
      <c r="P23" s="18"/>
      <c r="Q23" s="18"/>
      <c r="R23" s="18"/>
      <c r="S23" s="99" t="str">
        <f>IF('1-4'!$A23="","", IF(COUNT(N23:R23)=0,"", SUM(N23:R23)))</f>
        <v/>
      </c>
      <c r="T23" s="100" t="str" cm="1">
        <f t="array" ref="T23">IF('1-4'!$A23="","", _xlfn.IFS(S23="","", S23&gt;=13,3, S23&gt;=9,2, S23&gt;=1,1, S23&gt;=0,0))</f>
        <v/>
      </c>
      <c r="U23" s="106" t="str">
        <f t="shared" si="1"/>
        <v/>
      </c>
    </row>
    <row r="24" spans="1:21" ht="13.5" customHeight="1" x14ac:dyDescent="0.45">
      <c r="A24" s="30">
        <f>IF('1-4'!A24&lt;&gt;"", '1-4'!A24, "")</f>
        <v>18</v>
      </c>
      <c r="B24" s="30">
        <f>IF('1-4'!A24&lt;&gt;"", '1-4'!B24, "")</f>
        <v>69018</v>
      </c>
      <c r="C24" s="18"/>
      <c r="D24" s="18"/>
      <c r="E24" s="18"/>
      <c r="F24" s="18"/>
      <c r="G24" s="18"/>
      <c r="H24" s="18"/>
      <c r="I24" s="18"/>
      <c r="J24" s="18"/>
      <c r="K24" s="32" t="str">
        <f>IF('1-4'!$A24="","", IF(COUNT(C24:J24)=0,"", IF(SUM(C24:J24)&gt;24, "!", SUM(C24:J24))))</f>
        <v/>
      </c>
      <c r="L24" s="108" t="str" cm="1">
        <f t="array" ref="L24">IF('1-4'!$A24="","",IF(K24="","",_xlfn.IFS(K24&gt;=20,"3",K24&gt;=15,"2",K24&gt;=12,"1",K24&gt;=0,"0")))</f>
        <v/>
      </c>
      <c r="M24" s="107" t="str">
        <f t="shared" si="0"/>
        <v/>
      </c>
      <c r="N24" s="18"/>
      <c r="O24" s="18"/>
      <c r="P24" s="18"/>
      <c r="Q24" s="18"/>
      <c r="R24" s="18"/>
      <c r="S24" s="99" t="str">
        <f>IF('1-4'!$A24="","", IF(COUNT(N24:R24)=0,"", SUM(N24:R24)))</f>
        <v/>
      </c>
      <c r="T24" s="100" t="str" cm="1">
        <f t="array" ref="T24">IF('1-4'!$A24="","", _xlfn.IFS(S24="","", S24&gt;=13,3, S24&gt;=9,2, S24&gt;=1,1, S24&gt;=0,0))</f>
        <v/>
      </c>
      <c r="U24" s="106" t="str">
        <f t="shared" si="1"/>
        <v/>
      </c>
    </row>
    <row r="25" spans="1:21" ht="13.5" customHeight="1" x14ac:dyDescent="0.45">
      <c r="A25" s="30">
        <f>IF('1-4'!A25&lt;&gt;"", '1-4'!A25, "")</f>
        <v>19</v>
      </c>
      <c r="B25" s="30">
        <f>IF('1-4'!A25&lt;&gt;"", '1-4'!B25, "")</f>
        <v>69019</v>
      </c>
      <c r="C25" s="18"/>
      <c r="D25" s="18"/>
      <c r="E25" s="18"/>
      <c r="F25" s="18"/>
      <c r="G25" s="18"/>
      <c r="H25" s="18"/>
      <c r="I25" s="18"/>
      <c r="J25" s="18"/>
      <c r="K25" s="32" t="str">
        <f>IF('1-4'!$A25="","", IF(COUNT(C25:J25)=0,"", IF(SUM(C25:J25)&gt;24, "!", SUM(C25:J25))))</f>
        <v/>
      </c>
      <c r="L25" s="108" t="str" cm="1">
        <f t="array" ref="L25">IF('1-4'!$A25="","",IF(K25="","",_xlfn.IFS(K25&gt;=20,"3",K25&gt;=15,"2",K25&gt;=12,"1",K25&gt;=0,"0")))</f>
        <v/>
      </c>
      <c r="M25" s="107" t="str">
        <f t="shared" si="0"/>
        <v/>
      </c>
      <c r="N25" s="18"/>
      <c r="O25" s="18"/>
      <c r="P25" s="18"/>
      <c r="Q25" s="18"/>
      <c r="R25" s="18"/>
      <c r="S25" s="99" t="str">
        <f>IF('1-4'!$A25="","", IF(COUNT(N25:R25)=0,"", SUM(N25:R25)))</f>
        <v/>
      </c>
      <c r="T25" s="100" t="str" cm="1">
        <f t="array" ref="T25">IF('1-4'!$A25="","", _xlfn.IFS(S25="","", S25&gt;=13,3, S25&gt;=9,2, S25&gt;=1,1, S25&gt;=0,0))</f>
        <v/>
      </c>
      <c r="U25" s="106" t="str">
        <f t="shared" si="1"/>
        <v/>
      </c>
    </row>
    <row r="26" spans="1:21" ht="13.5" customHeight="1" x14ac:dyDescent="0.45">
      <c r="A26" s="30">
        <f>IF('1-4'!A26&lt;&gt;"", '1-4'!A26, "")</f>
        <v>20</v>
      </c>
      <c r="B26" s="30">
        <f>IF('1-4'!A26&lt;&gt;"", '1-4'!B26, "")</f>
        <v>69020</v>
      </c>
      <c r="C26" s="18"/>
      <c r="D26" s="18"/>
      <c r="E26" s="18"/>
      <c r="F26" s="18"/>
      <c r="G26" s="18"/>
      <c r="H26" s="18"/>
      <c r="I26" s="18"/>
      <c r="J26" s="18"/>
      <c r="K26" s="32" t="str">
        <f>IF('1-4'!$A26="","", IF(COUNT(C26:J26)=0,"", IF(SUM(C26:J26)&gt;24, "!", SUM(C26:J26))))</f>
        <v/>
      </c>
      <c r="L26" s="108" t="str" cm="1">
        <f t="array" ref="L26">IF('1-4'!$A26="","",IF(K26="","",_xlfn.IFS(K26&gt;=20,"3",K26&gt;=15,"2",K26&gt;=12,"1",K26&gt;=0,"0")))</f>
        <v/>
      </c>
      <c r="M26" s="107" t="str">
        <f t="shared" si="0"/>
        <v/>
      </c>
      <c r="N26" s="18"/>
      <c r="O26" s="18"/>
      <c r="P26" s="18"/>
      <c r="Q26" s="18"/>
      <c r="R26" s="18"/>
      <c r="S26" s="99" t="str">
        <f>IF('1-4'!$A26="","", IF(COUNT(N26:R26)=0,"", SUM(N26:R26)))</f>
        <v/>
      </c>
      <c r="T26" s="100" t="str" cm="1">
        <f t="array" ref="T26">IF('1-4'!$A26="","", _xlfn.IFS(S26="","", S26&gt;=13,3, S26&gt;=9,2, S26&gt;=1,1, S26&gt;=0,0))</f>
        <v/>
      </c>
      <c r="U26" s="106" t="str">
        <f t="shared" si="1"/>
        <v/>
      </c>
    </row>
    <row r="27" spans="1:21" ht="13.5" customHeight="1" x14ac:dyDescent="0.45">
      <c r="A27" s="30">
        <f>IF('1-4'!A27&lt;&gt;"", '1-4'!A27, "")</f>
        <v>21</v>
      </c>
      <c r="B27" s="30">
        <f>IF('1-4'!A27&lt;&gt;"", '1-4'!B27, "")</f>
        <v>69021</v>
      </c>
      <c r="C27" s="18"/>
      <c r="D27" s="18"/>
      <c r="E27" s="18"/>
      <c r="F27" s="18"/>
      <c r="G27" s="18"/>
      <c r="H27" s="18"/>
      <c r="I27" s="18"/>
      <c r="J27" s="18"/>
      <c r="K27" s="32" t="str">
        <f>IF('1-4'!$A27="","", IF(COUNT(C27:J27)=0,"", IF(SUM(C27:J27)&gt;24, "!", SUM(C27:J27))))</f>
        <v/>
      </c>
      <c r="L27" s="108" t="str" cm="1">
        <f t="array" ref="L27">IF('1-4'!$A27="","",IF(K27="","",_xlfn.IFS(K27&gt;=20,"3",K27&gt;=15,"2",K27&gt;=12,"1",K27&gt;=0,"0")))</f>
        <v/>
      </c>
      <c r="M27" s="107" t="str">
        <f t="shared" si="0"/>
        <v/>
      </c>
      <c r="N27" s="18"/>
      <c r="O27" s="18"/>
      <c r="P27" s="18"/>
      <c r="Q27" s="18"/>
      <c r="R27" s="18"/>
      <c r="S27" s="99" t="str">
        <f>IF('1-4'!$A27="","", IF(COUNT(N27:R27)=0,"", SUM(N27:R27)))</f>
        <v/>
      </c>
      <c r="T27" s="100" t="str" cm="1">
        <f t="array" ref="T27">IF('1-4'!$A27="","", _xlfn.IFS(S27="","", S27&gt;=13,3, S27&gt;=9,2, S27&gt;=1,1, S27&gt;=0,0))</f>
        <v/>
      </c>
      <c r="U27" s="106" t="str">
        <f t="shared" si="1"/>
        <v/>
      </c>
    </row>
    <row r="28" spans="1:21" ht="13.5" customHeight="1" x14ac:dyDescent="0.45">
      <c r="A28" s="30">
        <f>IF('1-4'!A28&lt;&gt;"", '1-4'!A28, "")</f>
        <v>22</v>
      </c>
      <c r="B28" s="30">
        <f>IF('1-4'!A28&lt;&gt;"", '1-4'!B28, "")</f>
        <v>69022</v>
      </c>
      <c r="C28" s="18"/>
      <c r="D28" s="18"/>
      <c r="E28" s="18"/>
      <c r="F28" s="18"/>
      <c r="G28" s="18"/>
      <c r="H28" s="18"/>
      <c r="I28" s="18"/>
      <c r="J28" s="18"/>
      <c r="K28" s="32" t="str">
        <f>IF('1-4'!$A28="","", IF(COUNT(C28:J28)=0,"", IF(SUM(C28:J28)&gt;24, "!", SUM(C28:J28))))</f>
        <v/>
      </c>
      <c r="L28" s="108" t="str" cm="1">
        <f t="array" ref="L28">IF('1-4'!$A28="","",IF(K28="","",_xlfn.IFS(K28&gt;=20,"3",K28&gt;=15,"2",K28&gt;=12,"1",K28&gt;=0,"0")))</f>
        <v/>
      </c>
      <c r="M28" s="107" t="str">
        <f t="shared" si="0"/>
        <v/>
      </c>
      <c r="N28" s="18"/>
      <c r="O28" s="18"/>
      <c r="P28" s="18"/>
      <c r="Q28" s="18"/>
      <c r="R28" s="18"/>
      <c r="S28" s="99" t="str">
        <f>IF('1-4'!$A28="","", IF(COUNT(N28:R28)=0,"", SUM(N28:R28)))</f>
        <v/>
      </c>
      <c r="T28" s="100" t="str" cm="1">
        <f t="array" ref="T28">IF('1-4'!$A28="","", _xlfn.IFS(S28="","", S28&gt;=13,3, S28&gt;=9,2, S28&gt;=1,1, S28&gt;=0,0))</f>
        <v/>
      </c>
      <c r="U28" s="106" t="str">
        <f t="shared" si="1"/>
        <v/>
      </c>
    </row>
    <row r="29" spans="1:21" ht="13.5" customHeight="1" x14ac:dyDescent="0.45">
      <c r="A29" s="30">
        <f>IF('1-4'!A29&lt;&gt;"", '1-4'!A29, "")</f>
        <v>23</v>
      </c>
      <c r="B29" s="30">
        <f>IF('1-4'!A29&lt;&gt;"", '1-4'!B29, "")</f>
        <v>69023</v>
      </c>
      <c r="C29" s="18"/>
      <c r="D29" s="18"/>
      <c r="E29" s="18"/>
      <c r="F29" s="18"/>
      <c r="G29" s="18"/>
      <c r="H29" s="18"/>
      <c r="I29" s="18"/>
      <c r="J29" s="18"/>
      <c r="K29" s="32" t="str">
        <f>IF('1-4'!$A29="","", IF(COUNT(C29:J29)=0,"", IF(SUM(C29:J29)&gt;24, "!", SUM(C29:J29))))</f>
        <v/>
      </c>
      <c r="L29" s="108" t="str" cm="1">
        <f t="array" ref="L29">IF('1-4'!$A29="","",IF(K29="","",_xlfn.IFS(K29&gt;=20,"3",K29&gt;=15,"2",K29&gt;=12,"1",K29&gt;=0,"0")))</f>
        <v/>
      </c>
      <c r="M29" s="107" t="str">
        <f t="shared" si="0"/>
        <v/>
      </c>
      <c r="N29" s="18"/>
      <c r="O29" s="18"/>
      <c r="P29" s="18"/>
      <c r="Q29" s="18"/>
      <c r="R29" s="18"/>
      <c r="S29" s="99" t="str">
        <f>IF('1-4'!$A29="","", IF(COUNT(N29:R29)=0,"", SUM(N29:R29)))</f>
        <v/>
      </c>
      <c r="T29" s="100" t="str" cm="1">
        <f t="array" ref="T29">IF('1-4'!$A29="","", _xlfn.IFS(S29="","", S29&gt;=13,3, S29&gt;=9,2, S29&gt;=1,1, S29&gt;=0,0))</f>
        <v/>
      </c>
      <c r="U29" s="106" t="str">
        <f t="shared" si="1"/>
        <v/>
      </c>
    </row>
    <row r="30" spans="1:21" ht="13.5" customHeight="1" x14ac:dyDescent="0.45">
      <c r="A30" s="30">
        <f>IF('1-4'!A30&lt;&gt;"", '1-4'!A30, "")</f>
        <v>24</v>
      </c>
      <c r="B30" s="30">
        <f>IF('1-4'!A30&lt;&gt;"", '1-4'!B30, "")</f>
        <v>69024</v>
      </c>
      <c r="C30" s="18"/>
      <c r="D30" s="18"/>
      <c r="E30" s="18"/>
      <c r="F30" s="18"/>
      <c r="G30" s="18"/>
      <c r="H30" s="18"/>
      <c r="I30" s="18"/>
      <c r="J30" s="18"/>
      <c r="K30" s="32" t="str">
        <f>IF('1-4'!$A30="","", IF(COUNT(C30:J30)=0,"", IF(SUM(C30:J30)&gt;24, "!", SUM(C30:J30))))</f>
        <v/>
      </c>
      <c r="L30" s="108" t="str" cm="1">
        <f t="array" ref="L30">IF('1-4'!$A30="","",IF(K30="","",_xlfn.IFS(K30&gt;=20,"3",K30&gt;=15,"2",K30&gt;=12,"1",K30&gt;=0,"0")))</f>
        <v/>
      </c>
      <c r="M30" s="107" t="str">
        <f t="shared" si="0"/>
        <v/>
      </c>
      <c r="N30" s="18"/>
      <c r="O30" s="18"/>
      <c r="P30" s="18"/>
      <c r="Q30" s="18"/>
      <c r="R30" s="18"/>
      <c r="S30" s="99" t="str">
        <f>IF('1-4'!$A30="","", IF(COUNT(N30:R30)=0,"", SUM(N30:R30)))</f>
        <v/>
      </c>
      <c r="T30" s="100" t="str" cm="1">
        <f t="array" ref="T30">IF('1-4'!$A30="","", _xlfn.IFS(S30="","", S30&gt;=13,3, S30&gt;=9,2, S30&gt;=1,1, S30&gt;=0,0))</f>
        <v/>
      </c>
      <c r="U30" s="106" t="str">
        <f t="shared" si="1"/>
        <v/>
      </c>
    </row>
    <row r="31" spans="1:21" ht="13.5" customHeight="1" x14ac:dyDescent="0.45">
      <c r="A31" s="30">
        <f>IF('1-4'!A31&lt;&gt;"", '1-4'!A31, "")</f>
        <v>25</v>
      </c>
      <c r="B31" s="30">
        <f>IF('1-4'!A31&lt;&gt;"", '1-4'!B31, "")</f>
        <v>69025</v>
      </c>
      <c r="C31" s="18"/>
      <c r="D31" s="18"/>
      <c r="E31" s="18"/>
      <c r="F31" s="18"/>
      <c r="G31" s="18"/>
      <c r="H31" s="18"/>
      <c r="I31" s="18"/>
      <c r="J31" s="18"/>
      <c r="K31" s="32" t="str">
        <f>IF('1-4'!$A31="","", IF(COUNT(C31:J31)=0,"", IF(SUM(C31:J31)&gt;24, "!", SUM(C31:J31))))</f>
        <v/>
      </c>
      <c r="L31" s="108" t="str" cm="1">
        <f t="array" ref="L31">IF('1-4'!$A31="","",IF(K31="","",_xlfn.IFS(K31&gt;=20,"3",K31&gt;=15,"2",K31&gt;=12,"1",K31&gt;=0,"0")))</f>
        <v/>
      </c>
      <c r="M31" s="107" t="str">
        <f t="shared" si="0"/>
        <v/>
      </c>
      <c r="N31" s="18"/>
      <c r="O31" s="18"/>
      <c r="P31" s="18"/>
      <c r="Q31" s="18"/>
      <c r="R31" s="18"/>
      <c r="S31" s="99" t="str">
        <f>IF('1-4'!$A31="","", IF(COUNT(N31:R31)=0,"", SUM(N31:R31)))</f>
        <v/>
      </c>
      <c r="T31" s="100" t="str" cm="1">
        <f t="array" ref="T31">IF('1-4'!$A31="","", _xlfn.IFS(S31="","", S31&gt;=13,3, S31&gt;=9,2, S31&gt;=1,1, S31&gt;=0,0))</f>
        <v/>
      </c>
      <c r="U31" s="106" t="str">
        <f t="shared" si="1"/>
        <v/>
      </c>
    </row>
    <row r="32" spans="1:21" ht="13.5" customHeight="1" x14ac:dyDescent="0.45">
      <c r="A32" s="30">
        <f>IF('1-4'!A32&lt;&gt;"", '1-4'!A32, "")</f>
        <v>26</v>
      </c>
      <c r="B32" s="30">
        <f>IF('1-4'!A32&lt;&gt;"", '1-4'!B32, "")</f>
        <v>69026</v>
      </c>
      <c r="C32" s="18"/>
      <c r="D32" s="18"/>
      <c r="E32" s="18"/>
      <c r="F32" s="18"/>
      <c r="G32" s="18"/>
      <c r="H32" s="18"/>
      <c r="I32" s="18"/>
      <c r="J32" s="18"/>
      <c r="K32" s="32" t="str">
        <f>IF('1-4'!$A32="","", IF(COUNT(C32:J32)=0,"", IF(SUM(C32:J32)&gt;24, "!", SUM(C32:J32))))</f>
        <v/>
      </c>
      <c r="L32" s="108" t="str" cm="1">
        <f t="array" ref="L32">IF('1-4'!$A32="","",IF(K32="","",_xlfn.IFS(K32&gt;=20,"3",K32&gt;=15,"2",K32&gt;=12,"1",K32&gt;=0,"0")))</f>
        <v/>
      </c>
      <c r="M32" s="107" t="str">
        <f t="shared" si="0"/>
        <v/>
      </c>
      <c r="N32" s="18"/>
      <c r="O32" s="18"/>
      <c r="P32" s="18"/>
      <c r="Q32" s="18"/>
      <c r="R32" s="18"/>
      <c r="S32" s="99" t="str">
        <f>IF('1-4'!$A32="","", IF(COUNT(N32:R32)=0,"", SUM(N32:R32)))</f>
        <v/>
      </c>
      <c r="T32" s="100" t="str" cm="1">
        <f t="array" ref="T32">IF('1-4'!$A32="","", _xlfn.IFS(S32="","", S32&gt;=13,3, S32&gt;=9,2, S32&gt;=1,1, S32&gt;=0,0))</f>
        <v/>
      </c>
      <c r="U32" s="106" t="str">
        <f t="shared" si="1"/>
        <v/>
      </c>
    </row>
    <row r="33" spans="1:21" ht="13.5" customHeight="1" x14ac:dyDescent="0.45">
      <c r="A33" s="30">
        <f>IF('1-4'!A33&lt;&gt;"", '1-4'!A33, "")</f>
        <v>27</v>
      </c>
      <c r="B33" s="30">
        <f>IF('1-4'!A33&lt;&gt;"", '1-4'!B33, "")</f>
        <v>69027</v>
      </c>
      <c r="C33" s="18"/>
      <c r="D33" s="18"/>
      <c r="E33" s="18"/>
      <c r="F33" s="18"/>
      <c r="G33" s="18"/>
      <c r="H33" s="18"/>
      <c r="I33" s="18"/>
      <c r="J33" s="18"/>
      <c r="K33" s="32" t="str">
        <f>IF('1-4'!$A33="","", IF(COUNT(C33:J33)=0,"", IF(SUM(C33:J33)&gt;24, "!", SUM(C33:J33))))</f>
        <v/>
      </c>
      <c r="L33" s="108" t="str" cm="1">
        <f t="array" ref="L33">IF('1-4'!$A33="","",IF(K33="","",_xlfn.IFS(K33&gt;=20,"3",K33&gt;=15,"2",K33&gt;=12,"1",K33&gt;=0,"0")))</f>
        <v/>
      </c>
      <c r="M33" s="107" t="str">
        <f t="shared" si="0"/>
        <v/>
      </c>
      <c r="N33" s="18"/>
      <c r="O33" s="18"/>
      <c r="P33" s="18"/>
      <c r="Q33" s="18"/>
      <c r="R33" s="18"/>
      <c r="S33" s="99" t="str">
        <f>IF('1-4'!$A33="","", IF(COUNT(N33:R33)=0,"", SUM(N33:R33)))</f>
        <v/>
      </c>
      <c r="T33" s="100" t="str" cm="1">
        <f t="array" ref="T33">IF('1-4'!$A33="","", _xlfn.IFS(S33="","", S33&gt;=13,3, S33&gt;=9,2, S33&gt;=1,1, S33&gt;=0,0))</f>
        <v/>
      </c>
      <c r="U33" s="106" t="str">
        <f t="shared" si="1"/>
        <v/>
      </c>
    </row>
    <row r="34" spans="1:21" ht="13.5" customHeight="1" x14ac:dyDescent="0.45">
      <c r="A34" s="30">
        <f>IF('1-4'!A34&lt;&gt;"", '1-4'!A34, "")</f>
        <v>28</v>
      </c>
      <c r="B34" s="30">
        <f>IF('1-4'!A34&lt;&gt;"", '1-4'!B34, "")</f>
        <v>69028</v>
      </c>
      <c r="C34" s="18"/>
      <c r="D34" s="18"/>
      <c r="E34" s="18"/>
      <c r="F34" s="18"/>
      <c r="G34" s="18"/>
      <c r="H34" s="18"/>
      <c r="I34" s="18"/>
      <c r="J34" s="18"/>
      <c r="K34" s="32" t="str">
        <f>IF('1-4'!$A34="","", IF(COUNT(C34:J34)=0,"", IF(SUM(C34:J34)&gt;24, "!", SUM(C34:J34))))</f>
        <v/>
      </c>
      <c r="L34" s="108" t="str" cm="1">
        <f t="array" ref="L34">IF('1-4'!$A34="","",IF(K34="","",_xlfn.IFS(K34&gt;=20,"3",K34&gt;=15,"2",K34&gt;=12,"1",K34&gt;=0,"0")))</f>
        <v/>
      </c>
      <c r="M34" s="107" t="str">
        <f t="shared" si="0"/>
        <v/>
      </c>
      <c r="N34" s="18"/>
      <c r="O34" s="18"/>
      <c r="P34" s="18"/>
      <c r="Q34" s="18"/>
      <c r="R34" s="18"/>
      <c r="S34" s="99" t="str">
        <f>IF('1-4'!$A34="","", IF(COUNT(N34:R34)=0,"", SUM(N34:R34)))</f>
        <v/>
      </c>
      <c r="T34" s="100" t="str" cm="1">
        <f t="array" ref="T34">IF('1-4'!$A34="","", _xlfn.IFS(S34="","", S34&gt;=13,3, S34&gt;=9,2, S34&gt;=1,1, S34&gt;=0,0))</f>
        <v/>
      </c>
      <c r="U34" s="106" t="str">
        <f t="shared" si="1"/>
        <v/>
      </c>
    </row>
    <row r="35" spans="1:21" ht="13.5" customHeight="1" x14ac:dyDescent="0.45">
      <c r="A35" s="30">
        <f>IF('1-4'!A35&lt;&gt;"", '1-4'!A35, "")</f>
        <v>29</v>
      </c>
      <c r="B35" s="30">
        <f>IF('1-4'!A35&lt;&gt;"", '1-4'!B35, "")</f>
        <v>69029</v>
      </c>
      <c r="C35" s="18"/>
      <c r="D35" s="18"/>
      <c r="E35" s="18"/>
      <c r="F35" s="18"/>
      <c r="G35" s="18"/>
      <c r="H35" s="18"/>
      <c r="I35" s="18"/>
      <c r="J35" s="18"/>
      <c r="K35" s="32" t="str">
        <f>IF('1-4'!$A35="","", IF(COUNT(C35:J35)=0,"", IF(SUM(C35:J35)&gt;24, "!", SUM(C35:J35))))</f>
        <v/>
      </c>
      <c r="L35" s="108" t="str" cm="1">
        <f t="array" ref="L35">IF('1-4'!$A35="","",IF(K35="","",_xlfn.IFS(K35&gt;=20,"3",K35&gt;=15,"2",K35&gt;=12,"1",K35&gt;=0,"0")))</f>
        <v/>
      </c>
      <c r="M35" s="107" t="str">
        <f t="shared" si="0"/>
        <v/>
      </c>
      <c r="N35" s="18"/>
      <c r="O35" s="18"/>
      <c r="P35" s="18"/>
      <c r="Q35" s="18"/>
      <c r="R35" s="18"/>
      <c r="S35" s="99" t="str">
        <f>IF('1-4'!$A35="","", IF(COUNT(N35:R35)=0,"", SUM(N35:R35)))</f>
        <v/>
      </c>
      <c r="T35" s="100" t="str" cm="1">
        <f t="array" ref="T35">IF('1-4'!$A35="","", _xlfn.IFS(S35="","", S35&gt;=13,3, S35&gt;=9,2, S35&gt;=1,1, S35&gt;=0,0))</f>
        <v/>
      </c>
      <c r="U35" s="106" t="str">
        <f t="shared" si="1"/>
        <v/>
      </c>
    </row>
    <row r="36" spans="1:21" ht="13.5" customHeight="1" x14ac:dyDescent="0.45">
      <c r="A36" s="30">
        <f>IF('1-4'!A36&lt;&gt;"", '1-4'!A36, "")</f>
        <v>30</v>
      </c>
      <c r="B36" s="30">
        <f>IF('1-4'!A36&lt;&gt;"", '1-4'!B36, "")</f>
        <v>69030</v>
      </c>
      <c r="C36" s="18"/>
      <c r="D36" s="18"/>
      <c r="E36" s="18"/>
      <c r="F36" s="18"/>
      <c r="G36" s="18"/>
      <c r="H36" s="18"/>
      <c r="I36" s="18"/>
      <c r="J36" s="18"/>
      <c r="K36" s="32" t="str">
        <f>IF('1-4'!$A36="","", IF(COUNT(C36:J36)=0,"", IF(SUM(C36:J36)&gt;24, "!", SUM(C36:J36))))</f>
        <v/>
      </c>
      <c r="L36" s="108" t="str" cm="1">
        <f t="array" ref="L36">IF('1-4'!$A36="","",IF(K36="","",_xlfn.IFS(K36&gt;=20,"3",K36&gt;=15,"2",K36&gt;=12,"1",K36&gt;=0,"0")))</f>
        <v/>
      </c>
      <c r="M36" s="107" t="str">
        <f t="shared" si="0"/>
        <v/>
      </c>
      <c r="N36" s="18"/>
      <c r="O36" s="18"/>
      <c r="P36" s="18"/>
      <c r="Q36" s="18"/>
      <c r="R36" s="18"/>
      <c r="S36" s="99" t="str">
        <f>IF('1-4'!$A36="","", IF(COUNT(N36:R36)=0,"", SUM(N36:R36)))</f>
        <v/>
      </c>
      <c r="T36" s="100" t="str" cm="1">
        <f t="array" ref="T36">IF('1-4'!$A36="","", _xlfn.IFS(S36="","", S36&gt;=13,3, S36&gt;=9,2, S36&gt;=1,1, S36&gt;=0,0))</f>
        <v/>
      </c>
      <c r="U36" s="106" t="str">
        <f t="shared" si="1"/>
        <v/>
      </c>
    </row>
    <row r="37" spans="1:21" ht="13.5" customHeight="1" x14ac:dyDescent="0.45">
      <c r="A37" s="30">
        <f>IF('1-4'!A37&lt;&gt;"", '1-4'!A37, "")</f>
        <v>31</v>
      </c>
      <c r="B37" s="30">
        <f>IF('1-4'!A37&lt;&gt;"", '1-4'!B37, "")</f>
        <v>69031</v>
      </c>
      <c r="C37" s="18"/>
      <c r="D37" s="18"/>
      <c r="E37" s="18"/>
      <c r="F37" s="18"/>
      <c r="G37" s="18"/>
      <c r="H37" s="18"/>
      <c r="I37" s="18"/>
      <c r="J37" s="18"/>
      <c r="K37" s="32" t="str">
        <f>IF('1-4'!$A37="","", IF(COUNT(C37:J37)=0,"", IF(SUM(C37:J37)&gt;24, "!", SUM(C37:J37))))</f>
        <v/>
      </c>
      <c r="L37" s="108" t="str" cm="1">
        <f t="array" ref="L37">IF('1-4'!$A37="","",IF(K37="","",_xlfn.IFS(K37&gt;=20,"3",K37&gt;=15,"2",K37&gt;=12,"1",K37&gt;=0,"0")))</f>
        <v/>
      </c>
      <c r="M37" s="107" t="str">
        <f t="shared" si="0"/>
        <v/>
      </c>
      <c r="N37" s="18"/>
      <c r="O37" s="18"/>
      <c r="P37" s="18"/>
      <c r="Q37" s="18"/>
      <c r="R37" s="18"/>
      <c r="S37" s="99" t="str">
        <f>IF('1-4'!$A37="","", IF(COUNT(N37:R37)=0,"", SUM(N37:R37)))</f>
        <v/>
      </c>
      <c r="T37" s="100" t="str" cm="1">
        <f t="array" ref="T37">IF('1-4'!$A37="","", _xlfn.IFS(S37="","", S37&gt;=13,3, S37&gt;=9,2, S37&gt;=1,1, S37&gt;=0,0))</f>
        <v/>
      </c>
      <c r="U37" s="106" t="str">
        <f t="shared" si="1"/>
        <v/>
      </c>
    </row>
    <row r="38" spans="1:21" ht="13.5" customHeight="1" x14ac:dyDescent="0.45">
      <c r="A38" s="30">
        <f>IF('1-4'!A38&lt;&gt;"", '1-4'!A38, "")</f>
        <v>32</v>
      </c>
      <c r="B38" s="30">
        <f>IF('1-4'!A38&lt;&gt;"", '1-4'!B38, "")</f>
        <v>69032</v>
      </c>
      <c r="C38" s="18"/>
      <c r="D38" s="18"/>
      <c r="E38" s="18"/>
      <c r="F38" s="18"/>
      <c r="G38" s="18"/>
      <c r="H38" s="18"/>
      <c r="I38" s="18"/>
      <c r="J38" s="18"/>
      <c r="K38" s="32" t="str">
        <f>IF('1-4'!$A38="","", IF(COUNT(C38:J38)=0,"", IF(SUM(C38:J38)&gt;24, "!", SUM(C38:J38))))</f>
        <v/>
      </c>
      <c r="L38" s="108" t="str" cm="1">
        <f t="array" ref="L38">IF('1-4'!$A38="","",IF(K38="","",_xlfn.IFS(K38&gt;=20,"3",K38&gt;=15,"2",K38&gt;=12,"1",K38&gt;=0,"0")))</f>
        <v/>
      </c>
      <c r="M38" s="107" t="str">
        <f t="shared" si="0"/>
        <v/>
      </c>
      <c r="N38" s="18"/>
      <c r="O38" s="18"/>
      <c r="P38" s="18"/>
      <c r="Q38" s="18"/>
      <c r="R38" s="18"/>
      <c r="S38" s="99" t="str">
        <f>IF('1-4'!$A38="","", IF(COUNT(N38:R38)=0,"", SUM(N38:R38)))</f>
        <v/>
      </c>
      <c r="T38" s="100" t="str" cm="1">
        <f t="array" ref="T38">IF('1-4'!$A38="","", _xlfn.IFS(S38="","", S38&gt;=13,3, S38&gt;=9,2, S38&gt;=1,1, S38&gt;=0,0))</f>
        <v/>
      </c>
      <c r="U38" s="106" t="str">
        <f t="shared" si="1"/>
        <v/>
      </c>
    </row>
    <row r="39" spans="1:21" ht="13.5" customHeight="1" x14ac:dyDescent="0.45">
      <c r="A39" s="30">
        <f>IF('1-4'!A39&lt;&gt;"", '1-4'!A39, "")</f>
        <v>33</v>
      </c>
      <c r="B39" s="30">
        <f>IF('1-4'!A39&lt;&gt;"", '1-4'!B39, "")</f>
        <v>69033</v>
      </c>
      <c r="C39" s="18"/>
      <c r="D39" s="18"/>
      <c r="E39" s="18"/>
      <c r="F39" s="18"/>
      <c r="G39" s="18"/>
      <c r="H39" s="18"/>
      <c r="I39" s="18"/>
      <c r="J39" s="18"/>
      <c r="K39" s="32" t="str">
        <f>IF('1-4'!$A39="","", IF(COUNT(C39:J39)=0,"", IF(SUM(C39:J39)&gt;24, "!", SUM(C39:J39))))</f>
        <v/>
      </c>
      <c r="L39" s="108" t="str" cm="1">
        <f t="array" ref="L39">IF('1-4'!$A39="","",IF(K39="","",_xlfn.IFS(K39&gt;=20,"3",K39&gt;=15,"2",K39&gt;=12,"1",K39&gt;=0,"0")))</f>
        <v/>
      </c>
      <c r="M39" s="107" t="str">
        <f t="shared" si="0"/>
        <v/>
      </c>
      <c r="N39" s="18"/>
      <c r="O39" s="18"/>
      <c r="P39" s="18"/>
      <c r="Q39" s="18"/>
      <c r="R39" s="18"/>
      <c r="S39" s="99" t="str">
        <f>IF('1-4'!$A39="","", IF(COUNT(N39:R39)=0,"", SUM(N39:R39)))</f>
        <v/>
      </c>
      <c r="T39" s="100" t="str" cm="1">
        <f t="array" ref="T39">IF('1-4'!$A39="","", _xlfn.IFS(S39="","", S39&gt;=13,3, S39&gt;=9,2, S39&gt;=1,1, S39&gt;=0,0))</f>
        <v/>
      </c>
      <c r="U39" s="106" t="str">
        <f t="shared" si="1"/>
        <v/>
      </c>
    </row>
    <row r="40" spans="1:21" ht="13.5" customHeight="1" x14ac:dyDescent="0.45">
      <c r="A40" s="30">
        <f>IF('1-4'!A40&lt;&gt;"", '1-4'!A40, "")</f>
        <v>34</v>
      </c>
      <c r="B40" s="30">
        <f>IF('1-4'!A40&lt;&gt;"", '1-4'!B40, "")</f>
        <v>69034</v>
      </c>
      <c r="C40" s="18"/>
      <c r="D40" s="18"/>
      <c r="E40" s="18"/>
      <c r="F40" s="18"/>
      <c r="G40" s="18"/>
      <c r="H40" s="18"/>
      <c r="I40" s="18"/>
      <c r="J40" s="18"/>
      <c r="K40" s="32" t="str">
        <f>IF('1-4'!$A40="","", IF(COUNT(C40:J40)=0,"", IF(SUM(C40:J40)&gt;24, "!", SUM(C40:J40))))</f>
        <v/>
      </c>
      <c r="L40" s="108" t="str" cm="1">
        <f t="array" ref="L40">IF('1-4'!$A40="","",IF(K40="","",_xlfn.IFS(K40&gt;=20,"3",K40&gt;=15,"2",K40&gt;=12,"1",K40&gt;=0,"0")))</f>
        <v/>
      </c>
      <c r="M40" s="107" t="str">
        <f t="shared" si="0"/>
        <v/>
      </c>
      <c r="N40" s="18"/>
      <c r="O40" s="18"/>
      <c r="P40" s="18"/>
      <c r="Q40" s="18"/>
      <c r="R40" s="18"/>
      <c r="S40" s="99" t="str">
        <f>IF('1-4'!$A40="","", IF(COUNT(N40:R40)=0,"", SUM(N40:R40)))</f>
        <v/>
      </c>
      <c r="T40" s="100" t="str" cm="1">
        <f t="array" ref="T40">IF('1-4'!$A40="","", _xlfn.IFS(S40="","", S40&gt;=13,3, S40&gt;=9,2, S40&gt;=1,1, S40&gt;=0,0))</f>
        <v/>
      </c>
      <c r="U40" s="106" t="str">
        <f t="shared" si="1"/>
        <v/>
      </c>
    </row>
    <row r="41" spans="1:21" ht="13.5" customHeight="1" x14ac:dyDescent="0.45">
      <c r="A41" s="30">
        <f>IF('1-4'!A41&lt;&gt;"", '1-4'!A41, "")</f>
        <v>35</v>
      </c>
      <c r="B41" s="30">
        <f>IF('1-4'!A41&lt;&gt;"", '1-4'!B41, "")</f>
        <v>69035</v>
      </c>
      <c r="C41" s="18"/>
      <c r="D41" s="18"/>
      <c r="E41" s="18"/>
      <c r="F41" s="18"/>
      <c r="G41" s="18"/>
      <c r="H41" s="18"/>
      <c r="I41" s="18"/>
      <c r="J41" s="18"/>
      <c r="K41" s="32" t="str">
        <f>IF('1-4'!$A41="","", IF(COUNT(C41:J41)=0,"", IF(SUM(C41:J41)&gt;24, "!", SUM(C41:J41))))</f>
        <v/>
      </c>
      <c r="L41" s="108" t="str" cm="1">
        <f t="array" ref="L41">IF('1-4'!$A41="","",IF(K41="","",_xlfn.IFS(K41&gt;=20,"3",K41&gt;=15,"2",K41&gt;=12,"1",K41&gt;=0,"0")))</f>
        <v/>
      </c>
      <c r="M41" s="107" t="str">
        <f t="shared" si="0"/>
        <v/>
      </c>
      <c r="N41" s="18"/>
      <c r="O41" s="18"/>
      <c r="P41" s="18"/>
      <c r="Q41" s="18"/>
      <c r="R41" s="18"/>
      <c r="S41" s="99" t="str">
        <f>IF('1-4'!$A41="","", IF(COUNT(N41:R41)=0,"", SUM(N41:R41)))</f>
        <v/>
      </c>
      <c r="T41" s="100" t="str" cm="1">
        <f t="array" ref="T41">IF('1-4'!$A41="","", _xlfn.IFS(S41="","", S41&gt;=13,3, S41&gt;=9,2, S41&gt;=1,1, S41&gt;=0,0))</f>
        <v/>
      </c>
      <c r="U41" s="106" t="str">
        <f t="shared" si="1"/>
        <v/>
      </c>
    </row>
    <row r="42" spans="1:21" ht="13.5" customHeight="1" x14ac:dyDescent="0.45">
      <c r="A42" s="30">
        <f>IF('1-4'!A42&lt;&gt;"", '1-4'!A42, "")</f>
        <v>36</v>
      </c>
      <c r="B42" s="30">
        <f>IF('1-4'!A42&lt;&gt;"", '1-4'!B42, "")</f>
        <v>69036</v>
      </c>
      <c r="C42" s="18"/>
      <c r="D42" s="18"/>
      <c r="E42" s="18"/>
      <c r="F42" s="18"/>
      <c r="G42" s="18"/>
      <c r="H42" s="18"/>
      <c r="I42" s="18"/>
      <c r="J42" s="18"/>
      <c r="K42" s="32" t="str">
        <f>IF('1-4'!$A42="","", IF(COUNT(C42:J42)=0,"", IF(SUM(C42:J42)&gt;24, "!", SUM(C42:J42))))</f>
        <v/>
      </c>
      <c r="L42" s="108" t="str" cm="1">
        <f t="array" ref="L42">IF('1-4'!$A42="","",IF(K42="","",_xlfn.IFS(K42&gt;=20,"3",K42&gt;=15,"2",K42&gt;=12,"1",K42&gt;=0,"0")))</f>
        <v/>
      </c>
      <c r="M42" s="107" t="str">
        <f t="shared" si="0"/>
        <v/>
      </c>
      <c r="N42" s="18"/>
      <c r="O42" s="18"/>
      <c r="P42" s="18"/>
      <c r="Q42" s="18"/>
      <c r="R42" s="18"/>
      <c r="S42" s="99" t="str">
        <f>IF('1-4'!$A42="","", IF(COUNT(N42:R42)=0,"", SUM(N42:R42)))</f>
        <v/>
      </c>
      <c r="T42" s="100" t="str" cm="1">
        <f t="array" ref="T42">IF('1-4'!$A42="","", _xlfn.IFS(S42="","", S42&gt;=13,3, S42&gt;=9,2, S42&gt;=1,1, S42&gt;=0,0))</f>
        <v/>
      </c>
      <c r="U42" s="106" t="str">
        <f t="shared" si="1"/>
        <v/>
      </c>
    </row>
    <row r="43" spans="1:21" ht="13.5" customHeight="1" x14ac:dyDescent="0.45">
      <c r="A43" s="30">
        <f>IF('1-4'!A43&lt;&gt;"", '1-4'!A43, "")</f>
        <v>37</v>
      </c>
      <c r="B43" s="30">
        <f>IF('1-4'!A43&lt;&gt;"", '1-4'!B43, "")</f>
        <v>69037</v>
      </c>
      <c r="C43" s="18"/>
      <c r="D43" s="18"/>
      <c r="E43" s="18"/>
      <c r="F43" s="18"/>
      <c r="G43" s="18"/>
      <c r="H43" s="18"/>
      <c r="I43" s="18"/>
      <c r="J43" s="18"/>
      <c r="K43" s="32" t="str">
        <f>IF('1-4'!$A43="","", IF(COUNT(C43:J43)=0,"", IF(SUM(C43:J43)&gt;24, "!", SUM(C43:J43))))</f>
        <v/>
      </c>
      <c r="L43" s="108" t="str" cm="1">
        <f t="array" ref="L43">IF('1-4'!$A43="","",IF(K43="","",_xlfn.IFS(K43&gt;=20,"3",K43&gt;=15,"2",K43&gt;=12,"1",K43&gt;=0,"0")))</f>
        <v/>
      </c>
      <c r="M43" s="107" t="str">
        <f t="shared" si="0"/>
        <v/>
      </c>
      <c r="N43" s="18"/>
      <c r="O43" s="18"/>
      <c r="P43" s="18"/>
      <c r="Q43" s="18"/>
      <c r="R43" s="18"/>
      <c r="S43" s="99" t="str">
        <f>IF('1-4'!$A43="","", IF(COUNT(N43:R43)=0,"", SUM(N43:R43)))</f>
        <v/>
      </c>
      <c r="T43" s="100" t="str" cm="1">
        <f t="array" ref="T43">IF('1-4'!$A43="","", _xlfn.IFS(S43="","", S43&gt;=13,3, S43&gt;=9,2, S43&gt;=1,1, S43&gt;=0,0))</f>
        <v/>
      </c>
      <c r="U43" s="106" t="str">
        <f t="shared" si="1"/>
        <v/>
      </c>
    </row>
    <row r="44" spans="1:21" ht="13.5" customHeight="1" x14ac:dyDescent="0.45">
      <c r="A44" s="30">
        <f>IF('1-4'!A44&lt;&gt;"", '1-4'!A44, "")</f>
        <v>38</v>
      </c>
      <c r="B44" s="30">
        <f>IF('1-4'!A44&lt;&gt;"", '1-4'!B44, "")</f>
        <v>69038</v>
      </c>
      <c r="C44" s="18"/>
      <c r="D44" s="18"/>
      <c r="E44" s="18"/>
      <c r="F44" s="18"/>
      <c r="G44" s="18"/>
      <c r="H44" s="18"/>
      <c r="I44" s="18"/>
      <c r="J44" s="18"/>
      <c r="K44" s="32" t="str">
        <f>IF('1-4'!$A44="","", IF(COUNT(C44:J44)=0,"", IF(SUM(C44:J44)&gt;24, "!", SUM(C44:J44))))</f>
        <v/>
      </c>
      <c r="L44" s="108" t="str" cm="1">
        <f t="array" ref="L44">IF('1-4'!$A44="","",IF(K44="","",_xlfn.IFS(K44&gt;=20,"3",K44&gt;=15,"2",K44&gt;=12,"1",K44&gt;=0,"0")))</f>
        <v/>
      </c>
      <c r="M44" s="107" t="str">
        <f t="shared" si="0"/>
        <v/>
      </c>
      <c r="N44" s="18"/>
      <c r="O44" s="18"/>
      <c r="P44" s="18"/>
      <c r="Q44" s="18"/>
      <c r="R44" s="18"/>
      <c r="S44" s="99" t="str">
        <f>IF('1-4'!$A44="","", IF(COUNT(N44:R44)=0,"", SUM(N44:R44)))</f>
        <v/>
      </c>
      <c r="T44" s="100" t="str" cm="1">
        <f t="array" ref="T44">IF('1-4'!$A44="","", _xlfn.IFS(S44="","", S44&gt;=13,3, S44&gt;=9,2, S44&gt;=1,1, S44&gt;=0,0))</f>
        <v/>
      </c>
      <c r="U44" s="106" t="str">
        <f t="shared" si="1"/>
        <v/>
      </c>
    </row>
    <row r="45" spans="1:21" ht="13.5" customHeight="1" x14ac:dyDescent="0.45">
      <c r="A45" s="30">
        <f>IF('1-4'!A45&lt;&gt;"", '1-4'!A45, "")</f>
        <v>39</v>
      </c>
      <c r="B45" s="30">
        <f>IF('1-4'!A45&lt;&gt;"", '1-4'!B45, "")</f>
        <v>69039</v>
      </c>
      <c r="C45" s="18"/>
      <c r="D45" s="18"/>
      <c r="E45" s="18"/>
      <c r="F45" s="18"/>
      <c r="G45" s="18"/>
      <c r="H45" s="18"/>
      <c r="I45" s="18"/>
      <c r="J45" s="18"/>
      <c r="K45" s="32" t="str">
        <f>IF('1-4'!$A45="","", IF(COUNT(C45:J45)=0,"", IF(SUM(C45:J45)&gt;24, "!", SUM(C45:J45))))</f>
        <v/>
      </c>
      <c r="L45" s="108" t="str" cm="1">
        <f t="array" ref="L45">IF('1-4'!$A45="","",IF(K45="","",_xlfn.IFS(K45&gt;=20,"3",K45&gt;=15,"2",K45&gt;=12,"1",K45&gt;=0,"0")))</f>
        <v/>
      </c>
      <c r="M45" s="107" t="str">
        <f t="shared" si="0"/>
        <v/>
      </c>
      <c r="N45" s="18"/>
      <c r="O45" s="18"/>
      <c r="P45" s="18"/>
      <c r="Q45" s="18"/>
      <c r="R45" s="18"/>
      <c r="S45" s="99" t="str">
        <f>IF('1-4'!$A45="","", IF(COUNT(N45:R45)=0,"", SUM(N45:R45)))</f>
        <v/>
      </c>
      <c r="T45" s="100" t="str" cm="1">
        <f t="array" ref="T45">IF('1-4'!$A45="","", _xlfn.IFS(S45="","", S45&gt;=13,3, S45&gt;=9,2, S45&gt;=1,1, S45&gt;=0,0))</f>
        <v/>
      </c>
      <c r="U45" s="106" t="str">
        <f t="shared" si="1"/>
        <v/>
      </c>
    </row>
    <row r="46" spans="1:21" ht="13.5" customHeight="1" x14ac:dyDescent="0.45">
      <c r="A46" s="30">
        <f>IF('1-4'!A46&lt;&gt;"", '1-4'!A46, "")</f>
        <v>40</v>
      </c>
      <c r="B46" s="30">
        <f>IF('1-4'!A46&lt;&gt;"", '1-4'!B46, "")</f>
        <v>69040</v>
      </c>
      <c r="C46" s="18"/>
      <c r="D46" s="18"/>
      <c r="E46" s="18"/>
      <c r="F46" s="18"/>
      <c r="G46" s="18"/>
      <c r="H46" s="18"/>
      <c r="I46" s="18"/>
      <c r="J46" s="18"/>
      <c r="K46" s="32" t="str">
        <f>IF('1-4'!$A46="","", IF(COUNT(C46:J46)=0,"", IF(SUM(C46:J46)&gt;24, "!", SUM(C46:J46))))</f>
        <v/>
      </c>
      <c r="L46" s="108" t="str" cm="1">
        <f t="array" ref="L46">IF('1-4'!$A46="","",IF(K46="","",_xlfn.IFS(K46&gt;=20,"3",K46&gt;=15,"2",K46&gt;=12,"1",K46&gt;=0,"0")))</f>
        <v/>
      </c>
      <c r="M46" s="107" t="str">
        <f t="shared" si="0"/>
        <v/>
      </c>
      <c r="N46" s="18"/>
      <c r="O46" s="18"/>
      <c r="P46" s="18"/>
      <c r="Q46" s="18"/>
      <c r="R46" s="18"/>
      <c r="S46" s="99" t="str">
        <f>IF('1-4'!$A46="","", IF(COUNT(N46:R46)=0,"", SUM(N46:R46)))</f>
        <v/>
      </c>
      <c r="T46" s="100" t="str" cm="1">
        <f t="array" ref="T46">IF('1-4'!$A46="","", _xlfn.IFS(S46="","", S46&gt;=13,3, S46&gt;=9,2, S46&gt;=1,1, S46&gt;=0,0))</f>
        <v/>
      </c>
      <c r="U46" s="106" t="str">
        <f t="shared" si="1"/>
        <v/>
      </c>
    </row>
    <row r="47" spans="1:21" ht="13.5" customHeight="1" x14ac:dyDescent="0.45">
      <c r="A47" s="30">
        <f>IF('1-4'!A47&lt;&gt;"", '1-4'!A47, "")</f>
        <v>41</v>
      </c>
      <c r="B47" s="30">
        <f>IF('1-4'!A47&lt;&gt;"", '1-4'!B47, "")</f>
        <v>69041</v>
      </c>
      <c r="C47" s="18"/>
      <c r="D47" s="18"/>
      <c r="E47" s="18"/>
      <c r="F47" s="18"/>
      <c r="G47" s="18"/>
      <c r="H47" s="18"/>
      <c r="I47" s="18"/>
      <c r="J47" s="18"/>
      <c r="K47" s="32" t="str">
        <f>IF('1-4'!$A47="","", IF(COUNT(C47:J47)=0,"", IF(SUM(C47:J47)&gt;24, "!", SUM(C47:J47))))</f>
        <v/>
      </c>
      <c r="L47" s="108" t="str" cm="1">
        <f t="array" ref="L47">IF('1-4'!$A47="","",IF(K47="","",_xlfn.IFS(K47&gt;=20,"3",K47&gt;=15,"2",K47&gt;=12,"1",K47&gt;=0,"0")))</f>
        <v/>
      </c>
      <c r="M47" s="107" t="str">
        <f t="shared" si="0"/>
        <v/>
      </c>
      <c r="N47" s="18"/>
      <c r="O47" s="18"/>
      <c r="P47" s="18"/>
      <c r="Q47" s="18"/>
      <c r="R47" s="18"/>
      <c r="S47" s="99" t="str">
        <f>IF('1-4'!$A47="","", IF(COUNT(N47:R47)=0,"", SUM(N47:R47)))</f>
        <v/>
      </c>
      <c r="T47" s="100" t="str" cm="1">
        <f t="array" ref="T47">IF('1-4'!$A47="","", _xlfn.IFS(S47="","", S47&gt;=13,3, S47&gt;=9,2, S47&gt;=1,1, S47&gt;=0,0))</f>
        <v/>
      </c>
      <c r="U47" s="106" t="str">
        <f t="shared" si="1"/>
        <v/>
      </c>
    </row>
    <row r="48" spans="1:21" ht="13.5" customHeight="1" x14ac:dyDescent="0.45">
      <c r="A48" s="30">
        <f>IF('1-4'!A48&lt;&gt;"", '1-4'!A48, "")</f>
        <v>42</v>
      </c>
      <c r="B48" s="30">
        <f>IF('1-4'!A48&lt;&gt;"", '1-4'!B48, "")</f>
        <v>69042</v>
      </c>
      <c r="C48" s="18"/>
      <c r="D48" s="18"/>
      <c r="E48" s="18"/>
      <c r="F48" s="18"/>
      <c r="G48" s="18"/>
      <c r="H48" s="18"/>
      <c r="I48" s="18"/>
      <c r="J48" s="18"/>
      <c r="K48" s="32" t="str">
        <f>IF('1-4'!$A48="","", IF(COUNT(C48:J48)=0,"", IF(SUM(C48:J48)&gt;24, "!", SUM(C48:J48))))</f>
        <v/>
      </c>
      <c r="L48" s="108" t="str" cm="1">
        <f t="array" ref="L48">IF('1-4'!$A48="","",IF(K48="","",_xlfn.IFS(K48&gt;=20,"3",K48&gt;=15,"2",K48&gt;=12,"1",K48&gt;=0,"0")))</f>
        <v/>
      </c>
      <c r="M48" s="107" t="str">
        <f t="shared" si="0"/>
        <v/>
      </c>
      <c r="N48" s="18"/>
      <c r="O48" s="18"/>
      <c r="P48" s="18"/>
      <c r="Q48" s="18"/>
      <c r="R48" s="18"/>
      <c r="S48" s="99" t="str">
        <f>IF('1-4'!$A48="","", IF(COUNT(N48:R48)=0,"", SUM(N48:R48)))</f>
        <v/>
      </c>
      <c r="T48" s="100" t="str" cm="1">
        <f t="array" ref="T48">IF('1-4'!$A48="","", _xlfn.IFS(S48="","", S48&gt;=13,3, S48&gt;=9,2, S48&gt;=1,1, S48&gt;=0,0))</f>
        <v/>
      </c>
      <c r="U48" s="106" t="str">
        <f t="shared" si="1"/>
        <v/>
      </c>
    </row>
    <row r="49" spans="1:21" ht="13.5" customHeight="1" x14ac:dyDescent="0.45">
      <c r="A49" s="30">
        <f>IF('1-4'!A49&lt;&gt;"", '1-4'!A49, "")</f>
        <v>43</v>
      </c>
      <c r="B49" s="30">
        <f>IF('1-4'!A49&lt;&gt;"", '1-4'!B49, "")</f>
        <v>69043</v>
      </c>
      <c r="C49" s="18"/>
      <c r="D49" s="18"/>
      <c r="E49" s="18"/>
      <c r="F49" s="18"/>
      <c r="G49" s="18"/>
      <c r="H49" s="18"/>
      <c r="I49" s="18"/>
      <c r="J49" s="18"/>
      <c r="K49" s="32" t="str">
        <f>IF('1-4'!$A49="","", IF(COUNT(C49:J49)=0,"", IF(SUM(C49:J49)&gt;24, "!", SUM(C49:J49))))</f>
        <v/>
      </c>
      <c r="L49" s="108" t="str" cm="1">
        <f t="array" ref="L49">IF('1-4'!$A49="","",IF(K49="","",_xlfn.IFS(K49&gt;=20,"3",K49&gt;=15,"2",K49&gt;=12,"1",K49&gt;=0,"0")))</f>
        <v/>
      </c>
      <c r="M49" s="107" t="str">
        <f t="shared" si="0"/>
        <v/>
      </c>
      <c r="N49" s="18"/>
      <c r="O49" s="18"/>
      <c r="P49" s="18"/>
      <c r="Q49" s="18"/>
      <c r="R49" s="18"/>
      <c r="S49" s="99" t="str">
        <f>IF('1-4'!$A49="","", IF(COUNT(N49:R49)=0,"", SUM(N49:R49)))</f>
        <v/>
      </c>
      <c r="T49" s="100" t="str" cm="1">
        <f t="array" ref="T49">IF('1-4'!$A49="","", _xlfn.IFS(S49="","", S49&gt;=13,3, S49&gt;=9,2, S49&gt;=1,1, S49&gt;=0,0))</f>
        <v/>
      </c>
      <c r="U49" s="106" t="str">
        <f t="shared" si="1"/>
        <v/>
      </c>
    </row>
    <row r="50" spans="1:21" ht="13.5" customHeight="1" x14ac:dyDescent="0.45">
      <c r="A50" s="30">
        <f>IF('1-4'!A50&lt;&gt;"", '1-4'!A50, "")</f>
        <v>44</v>
      </c>
      <c r="B50" s="30">
        <f>IF('1-4'!A50&lt;&gt;"", '1-4'!B50, "")</f>
        <v>69044</v>
      </c>
      <c r="C50" s="18"/>
      <c r="D50" s="18"/>
      <c r="E50" s="18"/>
      <c r="F50" s="18"/>
      <c r="G50" s="18"/>
      <c r="H50" s="18"/>
      <c r="I50" s="18"/>
      <c r="J50" s="18"/>
      <c r="K50" s="32" t="str">
        <f>IF('1-4'!$A50="","", IF(COUNT(C50:J50)=0,"", IF(SUM(C50:J50)&gt;24, "!", SUM(C50:J50))))</f>
        <v/>
      </c>
      <c r="L50" s="108" t="str" cm="1">
        <f t="array" ref="L50">IF('1-4'!$A50="","",IF(K50="","",_xlfn.IFS(K50&gt;=20,"3",K50&gt;=15,"2",K50&gt;=12,"1",K50&gt;=0,"0")))</f>
        <v/>
      </c>
      <c r="M50" s="107" t="str">
        <f t="shared" si="0"/>
        <v/>
      </c>
      <c r="N50" s="18"/>
      <c r="O50" s="18"/>
      <c r="P50" s="18"/>
      <c r="Q50" s="18"/>
      <c r="R50" s="18"/>
      <c r="S50" s="99" t="str">
        <f>IF('1-4'!$A50="","", IF(COUNT(N50:R50)=0,"", SUM(N50:R50)))</f>
        <v/>
      </c>
      <c r="T50" s="100" t="str" cm="1">
        <f t="array" ref="T50">IF('1-4'!$A50="","", _xlfn.IFS(S50="","", S50&gt;=13,3, S50&gt;=9,2, S50&gt;=1,1, S50&gt;=0,0))</f>
        <v/>
      </c>
      <c r="U50" s="106" t="str">
        <f t="shared" si="1"/>
        <v/>
      </c>
    </row>
    <row r="51" spans="1:21" ht="13.5" customHeight="1" x14ac:dyDescent="0.45">
      <c r="A51" s="30">
        <f>IF('1-4'!A51&lt;&gt;"", '1-4'!A51, "")</f>
        <v>45</v>
      </c>
      <c r="B51" s="30">
        <f>IF('1-4'!A51&lt;&gt;"", '1-4'!B51, "")</f>
        <v>69046</v>
      </c>
      <c r="C51" s="18"/>
      <c r="D51" s="18"/>
      <c r="E51" s="18"/>
      <c r="F51" s="18"/>
      <c r="G51" s="18"/>
      <c r="H51" s="18"/>
      <c r="I51" s="18"/>
      <c r="J51" s="18"/>
      <c r="K51" s="32" t="str">
        <f>IF('1-4'!$A51="","", IF(COUNT(C51:J51)=0,"", IF(SUM(C51:J51)&gt;24, "!", SUM(C51:J51))))</f>
        <v/>
      </c>
      <c r="L51" s="108" t="str" cm="1">
        <f t="array" ref="L51">IF('1-4'!$A51="","",IF(K51="","",_xlfn.IFS(K51&gt;=20,"3",K51&gt;=15,"2",K51&gt;=12,"1",K51&gt;=0,"0")))</f>
        <v/>
      </c>
      <c r="M51" s="107" t="str">
        <f t="shared" si="0"/>
        <v/>
      </c>
      <c r="N51" s="18"/>
      <c r="O51" s="18"/>
      <c r="P51" s="18"/>
      <c r="Q51" s="18"/>
      <c r="R51" s="18"/>
      <c r="S51" s="99" t="str">
        <f>IF('1-4'!$A51="","", IF(COUNT(N51:R51)=0,"", SUM(N51:R51)))</f>
        <v/>
      </c>
      <c r="T51" s="100" t="str" cm="1">
        <f t="array" ref="T51">IF('1-4'!$A51="","", _xlfn.IFS(S51="","", S51&gt;=13,3, S51&gt;=9,2, S51&gt;=1,1, S51&gt;=0,0))</f>
        <v/>
      </c>
      <c r="U51" s="106" t="str">
        <f t="shared" si="1"/>
        <v/>
      </c>
    </row>
    <row r="52" spans="1:21" x14ac:dyDescent="0.45">
      <c r="U52" s="25"/>
    </row>
    <row r="53" spans="1:21" x14ac:dyDescent="0.45">
      <c r="U53" s="25"/>
    </row>
    <row r="54" spans="1:21" x14ac:dyDescent="0.45">
      <c r="U54" s="25"/>
    </row>
  </sheetData>
  <mergeCells count="8">
    <mergeCell ref="A1:U1"/>
    <mergeCell ref="B2:B4"/>
    <mergeCell ref="A2:A4"/>
    <mergeCell ref="N2:R2"/>
    <mergeCell ref="S2:S3"/>
    <mergeCell ref="T2:T3"/>
    <mergeCell ref="U2:U3"/>
    <mergeCell ref="C2:M2"/>
  </mergeCells>
  <conditionalFormatting sqref="K7:K51">
    <cfRule type="cellIs" dxfId="0" priority="2" operator="equal">
      <formula>"!"</formula>
    </cfRule>
  </conditionalFormatting>
  <dataValidations count="1">
    <dataValidation type="whole" allowBlank="1" showInputMessage="1" showErrorMessage="1" sqref="N7:R51 C7:J51" xr:uid="{F2A4F4F7-5837-4F84-8779-1D10C78D7D17}">
      <formula1>1</formula1>
      <formula2>3</formula2>
    </dataValidation>
  </dataValidations>
  <pageMargins left="0.88" right="0.21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3</vt:i4>
      </vt:variant>
    </vt:vector>
  </HeadingPairs>
  <TitlesOfParts>
    <vt:vector size="14" baseType="lpstr">
      <vt:lpstr>ปก</vt:lpstr>
      <vt:lpstr>1-4</vt:lpstr>
      <vt:lpstr>5-8</vt:lpstr>
      <vt:lpstr>9-12</vt:lpstr>
      <vt:lpstr>13-16</vt:lpstr>
      <vt:lpstr>17-20</vt:lpstr>
      <vt:lpstr>สรุปบันทึกเวลาเรียนรายวิชา</vt:lpstr>
      <vt:lpstr>KPA</vt:lpstr>
      <vt:lpstr>ประเมินคุณลักษณะอันพึงประสงค์</vt:lpstr>
      <vt:lpstr>รายวิชา</vt:lpstr>
      <vt:lpstr>setting</vt:lpstr>
      <vt:lpstr>'13-16'!Print_Area</vt:lpstr>
      <vt:lpstr>'17-20'!Print_Area</vt:lpstr>
      <vt:lpstr>'9-12'!Print_Area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Preecha</cp:lastModifiedBy>
  <cp:lastPrinted>2026-07-28T18:13:04Z</cp:lastPrinted>
  <dcterms:created xsi:type="dcterms:W3CDTF">2015-07-10T06:09:57Z</dcterms:created>
  <dcterms:modified xsi:type="dcterms:W3CDTF">2026-07-31T09:54:34Z</dcterms:modified>
</cp:coreProperties>
</file>